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mcgill-my.sharepoint.com/personal/philip_williams_mail_mcgill_ca/Documents/Controlled_Release/02_Analysis/"/>
    </mc:Choice>
  </mc:AlternateContent>
  <xr:revisionPtr revIDLastSave="0" documentId="14_{CE1FFFE0-26F8-4460-A6E0-F6BA01DCDA72}" xr6:coauthVersionLast="47" xr6:coauthVersionMax="47" xr10:uidLastSave="{00000000-0000-0000-0000-000000000000}"/>
  <bookViews>
    <workbookView xWindow="-108" yWindow="-108" windowWidth="23256" windowHeight="13896" xr2:uid="{00000000-000D-0000-FFFF-FFFF00000000}"/>
  </bookViews>
  <sheets>
    <sheet name="Methane_Flowrates_Waste"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47" i="7" l="1"/>
  <c r="T148" i="7"/>
  <c r="T149" i="7"/>
  <c r="T150" i="7"/>
  <c r="T151" i="7"/>
  <c r="T152" i="7"/>
  <c r="T146" i="7"/>
  <c r="T145" i="7"/>
  <c r="T125" i="7"/>
  <c r="T126" i="7"/>
  <c r="T127" i="7"/>
  <c r="T128" i="7"/>
  <c r="T129" i="7"/>
  <c r="T130" i="7"/>
  <c r="T131" i="7"/>
  <c r="T132" i="7"/>
  <c r="T133" i="7"/>
  <c r="T134" i="7"/>
  <c r="T135" i="7"/>
  <c r="T136" i="7"/>
  <c r="T137" i="7"/>
  <c r="T138" i="7"/>
  <c r="T139" i="7"/>
  <c r="T140" i="7"/>
  <c r="T141" i="7"/>
  <c r="T142" i="7"/>
  <c r="T143" i="7"/>
  <c r="T144" i="7"/>
  <c r="T124" i="7"/>
  <c r="T119" i="7"/>
  <c r="T120" i="7"/>
  <c r="T121" i="7"/>
  <c r="T122" i="7"/>
  <c r="T123" i="7"/>
  <c r="T118" i="7"/>
  <c r="T114" i="7"/>
  <c r="T115" i="7"/>
  <c r="T116" i="7"/>
  <c r="T117" i="7"/>
  <c r="T113" i="7"/>
  <c r="T112" i="7"/>
  <c r="T111" i="7"/>
  <c r="T110" i="7"/>
  <c r="T99" i="7"/>
  <c r="T100" i="7"/>
  <c r="T101" i="7"/>
  <c r="T102" i="7"/>
  <c r="T103" i="7"/>
  <c r="T104" i="7"/>
  <c r="T105" i="7"/>
  <c r="T106" i="7"/>
  <c r="T107" i="7"/>
  <c r="T108" i="7"/>
  <c r="T109" i="7"/>
  <c r="T98" i="7"/>
  <c r="T92" i="7"/>
  <c r="T93" i="7"/>
  <c r="T94" i="7"/>
  <c r="T95" i="7"/>
  <c r="T96" i="7"/>
  <c r="T97" i="7"/>
  <c r="T91" i="7"/>
  <c r="T88" i="7"/>
  <c r="T89" i="7"/>
  <c r="T90" i="7"/>
  <c r="T87" i="7"/>
  <c r="T86" i="7"/>
  <c r="T85" i="7"/>
  <c r="T82" i="7"/>
  <c r="T83" i="7"/>
  <c r="T81" i="7"/>
  <c r="X5" i="7"/>
  <c r="T80" i="7" s="1"/>
  <c r="T76" i="7"/>
  <c r="T77" i="7"/>
  <c r="T75" i="7"/>
  <c r="T67" i="7"/>
  <c r="T68" i="7"/>
  <c r="T72" i="7"/>
  <c r="T65" i="7"/>
  <c r="T53" i="7"/>
  <c r="T41" i="7"/>
  <c r="T37" i="7"/>
  <c r="S84" i="7"/>
  <c r="T84" i="7" s="1"/>
  <c r="S83" i="7"/>
  <c r="S16" i="7"/>
  <c r="T16" i="7" s="1"/>
  <c r="S14" i="7"/>
  <c r="T14" i="7" s="1"/>
  <c r="S15" i="7"/>
  <c r="T15" i="7" s="1"/>
  <c r="S3" i="7"/>
  <c r="T3" i="7" s="1"/>
  <c r="S4" i="7"/>
  <c r="T4" i="7" s="1"/>
  <c r="S5" i="7"/>
  <c r="T5" i="7" s="1"/>
  <c r="S6" i="7"/>
  <c r="T6" i="7" s="1"/>
  <c r="S7" i="7"/>
  <c r="T7" i="7" s="1"/>
  <c r="S8" i="7"/>
  <c r="T8" i="7" s="1"/>
  <c r="S9" i="7"/>
  <c r="T9" i="7" s="1"/>
  <c r="S10" i="7"/>
  <c r="T10" i="7" s="1"/>
  <c r="S11" i="7"/>
  <c r="T11" i="7" s="1"/>
  <c r="S12" i="7"/>
  <c r="T12" i="7" s="1"/>
  <c r="S13" i="7"/>
  <c r="T13" i="7" s="1"/>
  <c r="S17" i="7"/>
  <c r="T17" i="7" s="1"/>
  <c r="S18" i="7"/>
  <c r="T18" i="7" s="1"/>
  <c r="S19" i="7"/>
  <c r="T19" i="7" s="1"/>
  <c r="S20" i="7"/>
  <c r="T20" i="7" s="1"/>
  <c r="S21" i="7"/>
  <c r="T21" i="7" s="1"/>
  <c r="S22" i="7"/>
  <c r="T22" i="7" s="1"/>
  <c r="S23" i="7"/>
  <c r="T23" i="7" s="1"/>
  <c r="S24" i="7"/>
  <c r="T24" i="7" s="1"/>
  <c r="S25" i="7"/>
  <c r="T25" i="7" s="1"/>
  <c r="S26" i="7"/>
  <c r="T26" i="7" s="1"/>
  <c r="S27" i="7"/>
  <c r="S28" i="7"/>
  <c r="T28" i="7" s="1"/>
  <c r="S29" i="7"/>
  <c r="T29" i="7" s="1"/>
  <c r="S30" i="7"/>
  <c r="T30" i="7" s="1"/>
  <c r="S31" i="7"/>
  <c r="T31" i="7" s="1"/>
  <c r="S32" i="7"/>
  <c r="T32" i="7" s="1"/>
  <c r="S33" i="7"/>
  <c r="T33" i="7" s="1"/>
  <c r="S34" i="7"/>
  <c r="T34" i="7" s="1"/>
  <c r="S35" i="7"/>
  <c r="T35" i="7" s="1"/>
  <c r="S36" i="7"/>
  <c r="T36" i="7" s="1"/>
  <c r="S37" i="7"/>
  <c r="S38" i="7"/>
  <c r="T38" i="7" s="1"/>
  <c r="S39" i="7"/>
  <c r="T39" i="7" s="1"/>
  <c r="S40" i="7"/>
  <c r="T40" i="7" s="1"/>
  <c r="S41" i="7"/>
  <c r="S42" i="7"/>
  <c r="T42" i="7" s="1"/>
  <c r="S43" i="7"/>
  <c r="T43" i="7" s="1"/>
  <c r="S44" i="7"/>
  <c r="T44" i="7" s="1"/>
  <c r="S45" i="7"/>
  <c r="T45" i="7" s="1"/>
  <c r="S46" i="7"/>
  <c r="T46" i="7" s="1"/>
  <c r="S47" i="7"/>
  <c r="T47" i="7" s="1"/>
  <c r="S48" i="7"/>
  <c r="T48" i="7" s="1"/>
  <c r="S49" i="7"/>
  <c r="T49" i="7" s="1"/>
  <c r="S50" i="7"/>
  <c r="T50" i="7" s="1"/>
  <c r="S51" i="7"/>
  <c r="T51" i="7" s="1"/>
  <c r="S52" i="7"/>
  <c r="T52" i="7" s="1"/>
  <c r="S53" i="7"/>
  <c r="S54" i="7"/>
  <c r="T54" i="7" s="1"/>
  <c r="S55" i="7"/>
  <c r="T55" i="7" s="1"/>
  <c r="S56" i="7"/>
  <c r="T56" i="7" s="1"/>
  <c r="S57" i="7"/>
  <c r="T57" i="7" s="1"/>
  <c r="S58" i="7"/>
  <c r="T58" i="7" s="1"/>
  <c r="S59" i="7"/>
  <c r="T59" i="7" s="1"/>
  <c r="S60" i="7"/>
  <c r="T60" i="7" s="1"/>
  <c r="S61" i="7"/>
  <c r="T61" i="7" s="1"/>
  <c r="S62" i="7"/>
  <c r="T62" i="7" s="1"/>
  <c r="S63" i="7"/>
  <c r="T63" i="7" s="1"/>
  <c r="S64" i="7"/>
  <c r="T64" i="7" s="1"/>
  <c r="S65" i="7"/>
  <c r="S66" i="7"/>
  <c r="T66" i="7" s="1"/>
  <c r="S67" i="7"/>
  <c r="S68" i="7"/>
  <c r="S69" i="7"/>
  <c r="T69" i="7" s="1"/>
  <c r="S70" i="7"/>
  <c r="T70" i="7" s="1"/>
  <c r="S71" i="7"/>
  <c r="T71" i="7" s="1"/>
  <c r="S72" i="7"/>
  <c r="S73" i="7"/>
  <c r="T73" i="7" s="1"/>
  <c r="S74" i="7"/>
  <c r="T74" i="7" s="1"/>
  <c r="S2" i="7"/>
  <c r="T2" i="7" s="1"/>
  <c r="T79" i="7" l="1"/>
  <c r="T78" i="7"/>
</calcChain>
</file>

<file path=xl/sharedStrings.xml><?xml version="1.0" encoding="utf-8"?>
<sst xmlns="http://schemas.openxmlformats.org/spreadsheetml/2006/main" count="2298" uniqueCount="569">
  <si>
    <t>EF ID</t>
  </si>
  <si>
    <t>IPCC 1996 Source/Sink Category</t>
  </si>
  <si>
    <t>IPCC 2006 Source/Sink Category</t>
  </si>
  <si>
    <t>Gas</t>
  </si>
  <si>
    <t>Type of parameter</t>
  </si>
  <si>
    <t>Description</t>
  </si>
  <si>
    <t>Technologies / Practices</t>
  </si>
  <si>
    <t>Parameters / Conditions</t>
  </si>
  <si>
    <t>Region / Regional Conditions</t>
  </si>
  <si>
    <t>Abatement / Control Technologies</t>
  </si>
  <si>
    <t>Other properties</t>
  </si>
  <si>
    <t>Value</t>
  </si>
  <si>
    <t>Unit</t>
  </si>
  <si>
    <t>Equation</t>
  </si>
  <si>
    <t>IPCC Worksheet</t>
  </si>
  <si>
    <t>Technical Reference</t>
  </si>
  <si>
    <t>Source of data</t>
  </si>
  <si>
    <t>Data provider</t>
  </si>
  <si>
    <t>6A - Solid Waste Disposal on Land</t>
  </si>
  <si>
    <t>METHANE</t>
  </si>
  <si>
    <t>United States of America </t>
  </si>
  <si>
    <t>IPCC </t>
  </si>
  <si>
    <t>Australia </t>
  </si>
  <si>
    <t>Denmark </t>
  </si>
  <si>
    <t>Netherlands </t>
  </si>
  <si>
    <t>Switzerland </t>
  </si>
  <si>
    <t>Japan </t>
  </si>
  <si>
    <t>0.46 </t>
  </si>
  <si>
    <t>0.35 </t>
  </si>
  <si>
    <t>China </t>
  </si>
  <si>
    <t>6B2 - Domestic and Commercial Wastewater</t>
  </si>
  <si>
    <t>4.D.1 - Domestic Wastewaster Treatment and Discharge</t>
  </si>
  <si>
    <t>1.5 </t>
  </si>
  <si>
    <t>10 </t>
  </si>
  <si>
    <t>50 </t>
  </si>
  <si>
    <t>20 </t>
  </si>
  <si>
    <t>75 </t>
  </si>
  <si>
    <t>6B - Wastewater Handling</t>
  </si>
  <si>
    <t>4.D - Wastewater Treatment and Discharge</t>
  </si>
  <si>
    <t>68 </t>
  </si>
  <si>
    <t>67 </t>
  </si>
  <si>
    <t>6C - Waste Incineration</t>
  </si>
  <si>
    <t>6D - Other (please specify)</t>
  </si>
  <si>
    <t>4.B - Biological Treatment of Solid Waste</t>
  </si>
  <si>
    <t>4.C - Incineration and Open Burning of Waste</t>
  </si>
  <si>
    <t>2006 IPCC default </t>
  </si>
  <si>
    <t>15 </t>
  </si>
  <si>
    <t>2006 IPCC Guidelines </t>
  </si>
  <si>
    <t>100 </t>
  </si>
  <si>
    <t>Other (e.g. compiled) </t>
  </si>
  <si>
    <t>2.7 </t>
  </si>
  <si>
    <t>615011 </t>
  </si>
  <si>
    <t>Emission factor </t>
  </si>
  <si>
    <t>Composting </t>
  </si>
  <si>
    <t>dry weight basis </t>
  </si>
  <si>
    <t>g CH4/kg waste treated </t>
  </si>
  <si>
    <t>Equation 4.1 in Chapter 4 of Volume 5 of 2006 Guidelines </t>
  </si>
  <si>
    <t>Category 4B </t>
  </si>
  <si>
    <t>615012 </t>
  </si>
  <si>
    <t>Anaerobic digestion at biogas facilities </t>
  </si>
  <si>
    <t>615013 </t>
  </si>
  <si>
    <t>wet weight basis </t>
  </si>
  <si>
    <t>615014 </t>
  </si>
  <si>
    <t>4.C.1 - Waste Incineration</t>
  </si>
  <si>
    <t>4C1 Waste Incineration </t>
  </si>
  <si>
    <t>p.5.20, Chapter 5 in Volume 5 of the 2006 IPCC Guidelines </t>
  </si>
  <si>
    <t>615031 </t>
  </si>
  <si>
    <t>CH4 emission factor </t>
  </si>
  <si>
    <t>Incineration of MSW </t>
  </si>
  <si>
    <t>Continuous incineration - stoker </t>
  </si>
  <si>
    <t>kg/Gg waste wet weight </t>
  </si>
  <si>
    <t>Equation 5.4 of Chapter 5, Volume 5 of 2006 Guidelines </t>
  </si>
  <si>
    <t>GIO (2004). National Greenhouse Gas Inventory Report of JAPAN. Ministry of the Environment/ Japan Greenhouse Gas Inventory Office of Japan (GIO) / Center for Global Environmental Research (CGER) / National Institute for Environmental Studies (NIES). October 2004. </t>
  </si>
  <si>
    <t>Table 5.3 p.5.20, Chapter 5 in Volume 5 of the 2006 IPCC Guidelines </t>
  </si>
  <si>
    <t>615032 </t>
  </si>
  <si>
    <t>Continuous incineration - fluidised bed </t>
  </si>
  <si>
    <t>615033 </t>
  </si>
  <si>
    <t>Semi-continuous incineration - stoker </t>
  </si>
  <si>
    <t>615034 </t>
  </si>
  <si>
    <t>Semi-continuous incineration - fluidised bed </t>
  </si>
  <si>
    <t>615035 </t>
  </si>
  <si>
    <t>Batch type incineration - stoker </t>
  </si>
  <si>
    <t>615036 </t>
  </si>
  <si>
    <t>Batch type incineration - fluidised bed </t>
  </si>
  <si>
    <t>615037 </t>
  </si>
  <si>
    <t>4.C.2 - Open Burning of Waste</t>
  </si>
  <si>
    <t>Open burning of MSW </t>
  </si>
  <si>
    <t>Open burning of waste </t>
  </si>
  <si>
    <t>g/ton MSW wet weight </t>
  </si>
  <si>
    <t>4C2 Open Burning of Waste </t>
  </si>
  <si>
    <t>USEPA (2001). US-EPA Emission Inventory Improvement Program. Volume III Chapter 16 Open Burning. United States Environmental Protection Agency (USEPA). http://www.epa.gov/ttn/chief/eiip/techreport/volume03/iii16_apr2001.pdf </t>
  </si>
  <si>
    <t>Modeled </t>
  </si>
  <si>
    <t>Other </t>
  </si>
  <si>
    <t>Measured </t>
  </si>
  <si>
    <t>Peer-reviewed journal </t>
  </si>
  <si>
    <t>TFI TSU </t>
  </si>
  <si>
    <t>6A3 - Other (please specify)</t>
  </si>
  <si>
    <t>National Inventory Report (Annex I) </t>
  </si>
  <si>
    <t>621528 </t>
  </si>
  <si>
    <t>Emission factor for CH4 emissions from windrow composting of garden waste </t>
  </si>
  <si>
    <t>Outdoor full-scale windrow composting facility </t>
  </si>
  <si>
    <t>On all measuring days the weather was clear skies (no rain) and average temperatures were 8 to 11 digrees centigrade (in October 2007) and 4 to 8 digrees centigrade (April 2008). The wind speed was 2 to 5 m/s in both campaigns coming from the NW (340 degrees) to WSW (252 degrees), which means that all measurements were performed east (downwind) of the composting plant. The barometric pressure was between 1000 and 1012 mbar during all measurements. </t>
  </si>
  <si>
    <t>Denmark, Europe </t>
  </si>
  <si>
    <t>kg CH4-C / t wet waste </t>
  </si>
  <si>
    <t>Equation 4.1, Volume 5, 2006 IPCC Guidelines </t>
  </si>
  <si>
    <t>Worksheet 4.B of 2006 IPCC Guidelines </t>
  </si>
  <si>
    <t>Andersen, J. K., Boldrin, A., Samuelsson, J., Christensen, T. H., and Scheutz, C. Quantification of greenhouse gas emissions from windrow composting of garden waste, J Environ Qual. 2010, 39 (2), 713-724 </t>
  </si>
  <si>
    <t>6A1 - Managed Waste Disposal on Land</t>
  </si>
  <si>
    <t>4.A.1 - Managed Waste Disposal Sites</t>
  </si>
  <si>
    <t>IPCC TFI TSU </t>
  </si>
  <si>
    <t>6A2 - Unmanaged Waste Disposal Sites</t>
  </si>
  <si>
    <t>4.A.2 - Unmanaged Waste Disposal Sites</t>
  </si>
  <si>
    <t>621676 </t>
  </si>
  <si>
    <t>Direct CH4 emissions from open composting technology </t>
  </si>
  <si>
    <t>In open technologies, composting is performed in outdoor facilities and the gaseous emissions are in general neither collected nor treated. Direct emissions (operation), directly linked to activities at the composting site and the degradation of the waste. The main GHGs that contribute to global warming are CH4 and N2O. The release of these gases depends on the technology, the waste input and above all the management of the process. Degradation of C and N can be estimated at composting facilities by means of mass balances. Most of this carbon is emitted as biogenic CO2; relatively small percentages are emitted as CH4. Methane (CH4) is formed in anaerobic pockets of the compost material. </t>
  </si>
  <si>
    <t>Netherlands and Denmark </t>
  </si>
  <si>
    <t>0.8 - 169 </t>
  </si>
  <si>
    <t>kg CO2-eq./tonne wet waste </t>
  </si>
  <si>
    <t>621678 </t>
  </si>
  <si>
    <t>Direct CH4 emissions from enclosed composting technology </t>
  </si>
  <si>
    <t>In enclosed systems, the composting process takes place in an enclosed building and the exhaust gases are in several cases treated in biofilters. Reactor technologies (also called in-vessel systems) are a variant of enclosed technologies. Due to a smaller head space above the compost, the volume of exhaust gases that needs to be treated in a reactor is smaller. There is better control of the exhaust gases in comparison with enclosed technologies and a biofilter is almost always installed. In most of the enclosed and reactor technologies, the retention time is limited which means that curing of the material in open windrows or piles is often necessary. Direct emissions (operation), directly linked to activities at the composting site and the degradation of the waste. The main GHGs that contribute to global warming are CH4 and N2O. The release of these gases depends on the technology, the waste input and above all the management of the process. Degradation of C and N can be estimated at composting facilities by means of mass balances. Most of this carbon is emitted as biogenic CO2; relatively small percentages are emitted as CH4. Methane (CH4) is formed in anaerobic pockets of the compost material. </t>
  </si>
  <si>
    <t>5 - 46 </t>
  </si>
  <si>
    <t>621680 </t>
  </si>
  <si>
    <t>Direct CH4 emissions from home composting </t>
  </si>
  <si>
    <t>In home composting the handling of waste is undertaken at a private level. Because the composting is performed with minimal equipment and very different levels of control, an average home composting process can hardly be defined. One main advantage of home composting is that no external energy is required for transport or processing. Direct emissions (operation), directly linked to activities at the composting site and the degradation of the waste. The main GHGs that contribute to global warming are CH4 and N2O. The release of these gases depends on the technology, the waste input and above all the management of the process. Degradation of C and N can be estimated at composting facilities by means of mass balances. Most of this carbon is emitted as biogenic CO2; relatively small percentages are emitted as CH4. Methane (CH4) is formed in anaerobic pockets of the compost material. </t>
  </si>
  <si>
    <t>20 - 55 </t>
  </si>
  <si>
    <t>Methane emission rate </t>
  </si>
  <si>
    <t>Chart Chiemchaisri, Thailand </t>
  </si>
  <si>
    <t>The WWTP under study is located at Kralingseveer,near Rotterdam,the Netherlands,and has a capacity of 360000 population equivalents (PE). The plant is equipped with a centralized anaerobic sludge digestion facility that processes sludge from different WWTPs. </t>
  </si>
  <si>
    <t>Daelman, M.R.J., Van Dongen, L..G.J.M., Van Voorthuizen, E.M., Kleerebezem, R., Van Loosdrecht, M.C.M., and Volcke, E.I.P. Quantification of greenhouse gas emissions from municipal wastewater treatment plants: a case study, Comm. Appl. Biol. Sci, Ghent University, 2011, 76/1, 155-158 </t>
  </si>
  <si>
    <t>621700 </t>
  </si>
  <si>
    <t>kg CH4 /d </t>
  </si>
  <si>
    <t>621709 </t>
  </si>
  <si>
    <t>CH4 emisison rate </t>
  </si>
  <si>
    <t>Septic tank </t>
  </si>
  <si>
    <t>g CH4 /capita /day </t>
  </si>
  <si>
    <t>Diaz-Valbuena, L. R., Leverenz, H. L., Cappa, C. D., Tchobanoglous, G., Horwath, W. R., and Darby, J. L. Methane, carbon dioxide, and nitrous oxide emissions from septic tank systems, Environ Sci Technol, 2011, 45(7): 2741-2747. </t>
  </si>
  <si>
    <t>621723 </t>
  </si>
  <si>
    <t>Measurements were done for a large scale WWTP of capacity 300,000 m3/d during spring and summer of 2010. </t>
  </si>
  <si>
    <t>Wastewater treatment plants applying Biological Nutrient Removal (BNR) technoligies where anaerobic/anoxic/oxic processes are utilized. </t>
  </si>
  <si>
    <t>g CH4/litre </t>
  </si>
  <si>
    <t>Wang, J., Zhang, J., Xie, H., Qi, P., Ren, Y., Hu, Z. Methane emissions from a full-scale A/A/O wastewater treatment plant, Bioresource Technology 2011, 102: 479-5485. </t>
  </si>
  <si>
    <t>621724 </t>
  </si>
  <si>
    <t>g CH4/capita/year </t>
  </si>
  <si>
    <t>621893 </t>
  </si>
  <si>
    <t>3 facilities in Switzerland were studied; all are continuously operated underfeed stoker-type incinerators </t>
  </si>
  <si>
    <t>Fuel: Solid recovered fuels without addition of sewage sludge </t>
  </si>
  <si>
    <t>Selective catalytic reduction (SCR) for NOx removal </t>
  </si>
  <si>
    <t>The facilities burn between 92,000 and 233,000 tonnes of waste per year </t>
  </si>
  <si>
    <t>g CH4/tonne waste </t>
  </si>
  <si>
    <t>Worksheet 4C1: Sheet I of I Estimation of CH4 emissions from Incineration of Waste </t>
  </si>
  <si>
    <t>Eliza Harris, Switzerland </t>
  </si>
  <si>
    <t>621894 </t>
  </si>
  <si>
    <t>2 facilities in Switzerland were studied; both are continuously operated underfeed stoker-type incinerators </t>
  </si>
  <si>
    <t>Selective non-catalytic reduction (SNCR) for NOx removal </t>
  </si>
  <si>
    <t>622342 </t>
  </si>
  <si>
    <t>Methane emission from landfill </t>
  </si>
  <si>
    <t>Ghazipur landfill </t>
  </si>
  <si>
    <t>L0 = 54.4 m3/Mg </t>
  </si>
  <si>
    <t>Delhi, India </t>
  </si>
  <si>
    <t>Gg/yr </t>
  </si>
  <si>
    <t>622343 </t>
  </si>
  <si>
    <t>L0 = 70.2 m3/Mg </t>
  </si>
  <si>
    <t>622344 </t>
  </si>
  <si>
    <t>L0 = 64.3 m3/Mg </t>
  </si>
  <si>
    <t>Fifteen Danish landfills were chosen to represent all 134 registered sites in Denmark. The landfills were geographically distributed throughout the country. </t>
  </si>
  <si>
    <t>622346 </t>
  </si>
  <si>
    <t>Average methane emission per year </t>
  </si>
  <si>
    <t>ton/yr </t>
  </si>
  <si>
    <t>622347 </t>
  </si>
  <si>
    <t>Methane emission factor from shredder waste </t>
  </si>
  <si>
    <t>g CH4/h/ton </t>
  </si>
  <si>
    <t>Facility employing anaerobic sludge digestion </t>
  </si>
  <si>
    <t>622349 </t>
  </si>
  <si>
    <t>mg/m3 influent </t>
  </si>
  <si>
    <t>622350 </t>
  </si>
  <si>
    <t>CH4 from water separated from sludge (during winter season) </t>
  </si>
  <si>
    <t>622351 </t>
  </si>
  <si>
    <t>CH4 emission from landfill </t>
  </si>
  <si>
    <t>Old section of Fakse landfill. Waste amount: 0.60x106 tonnes. </t>
  </si>
  <si>
    <t>kg CH4/h </t>
  </si>
  <si>
    <t>622352 </t>
  </si>
  <si>
    <t>CH4 emissions from landfill </t>
  </si>
  <si>
    <t>New section of Fakse landfill </t>
  </si>
  <si>
    <t>622353 </t>
  </si>
  <si>
    <t>CH4 emissions from compost area of landfill </t>
  </si>
  <si>
    <t>622364 </t>
  </si>
  <si>
    <t>CH4 emission per person per year </t>
  </si>
  <si>
    <t>The plant treats the domestic wastewater of 360,000 population equivalents (PE). The excess sludge of the plant is treated in an anaerobic digester, operating at 34 degrees centigrade. The resulting biogas is used in a combined heat and power installation that fulfills about 60% of the energy requirements of the plant. </t>
  </si>
  <si>
    <t>Kralingseveer WWTP in municipality of Capelle aan den IJssel, near Rotterdam. </t>
  </si>
  <si>
    <t>gCH4/person/year </t>
  </si>
  <si>
    <t>Matthijs R.J. Daelman, Ellen M. van Voorthuizen, Udo G.J.M. van Dongen, Eveline I.P. Volcke, Mark C.M. van Loosdrecht. Methane emission during municipal wastewater treatment, Water Research, 2012, 46, 3657-3670 </t>
  </si>
  <si>
    <t>622366 </t>
  </si>
  <si>
    <t>Amount of methane that is emitted from the anaerobic sludge treatment </t>
  </si>
  <si>
    <t>tonne CO2eq/d </t>
  </si>
  <si>
    <t>622378 </t>
  </si>
  <si>
    <t>CH4 emission factor for treatment of wastewater at sewage treatment plants. The emission factor is estimated by the following equasion: CH4 emission factor = Average of emission factor for water treatment processes + Average of emission factor for sludge treatment processes Each emission factor is derived by measured data. </t>
  </si>
  <si>
    <t>Sewage treatment plants </t>
  </si>
  <si>
    <t>kg CH4/m3 </t>
  </si>
  <si>
    <t>National Greenhouse Gas Inventory Report of JAPAN, 2010 </t>
  </si>
  <si>
    <t>622380 </t>
  </si>
  <si>
    <t>CH4 emission factor for treatment of vault toilet human waste and septic tank sludge collected at human waste treatment plants. </t>
  </si>
  <si>
    <t>Anaerobic treatment </t>
  </si>
  <si>
    <t>0.543 </t>
  </si>
  <si>
    <t>kgCH4/m3 </t>
  </si>
  <si>
    <t>National Greenhouse Gas Inventory Report of JAPAN, 2010; Actual methane emissions given in the Japan Environmental Sanitation Center Report of Analytical Survey of Methane Emissions FY1989 Commissioned by the Environmental Agency multiplied by the rate of recovery of 1-methane (90%) </t>
  </si>
  <si>
    <t>622381 </t>
  </si>
  <si>
    <t>Standard de-nitrification treatment </t>
  </si>
  <si>
    <t>0.0059 </t>
  </si>
  <si>
    <t>National Greenhouse Gas Inventory Report of JAPAN, 2010; Tanaka, Inoue, Matsuzawa, Osako, and Watanabe B-2(1) Research into Volumes Released from Waste Treatment Plants FY1994 Global Environment Research Fund Outcome Report </t>
  </si>
  <si>
    <t>622382 </t>
  </si>
  <si>
    <t>High load de-nitrification treatment </t>
  </si>
  <si>
    <t>0.005 </t>
  </si>
  <si>
    <t>622388 </t>
  </si>
  <si>
    <t>CH4 emission factor for MSW incineration. </t>
  </si>
  <si>
    <t>Continuous Incinerator </t>
  </si>
  <si>
    <t>gCH4/t </t>
  </si>
  <si>
    <t>622389 </t>
  </si>
  <si>
    <t>Semi-Continuous Incinerator </t>
  </si>
  <si>
    <t>622390 </t>
  </si>
  <si>
    <t>Batch type Incinerator </t>
  </si>
  <si>
    <t>622391 </t>
  </si>
  <si>
    <t>CH4 emission factor for gasification melting furnace. </t>
  </si>
  <si>
    <t>Gasification melting furnace </t>
  </si>
  <si>
    <t>National Greenhouse Gas Inventory Report of JAPAN, 2010; Minstry of Environment, Report of the research on the state of wide-range movement and cyclical use of wastes, 2008. </t>
  </si>
  <si>
    <t>622396 </t>
  </si>
  <si>
    <t>CH4 emission factor for waste paper, waste wood (ISW) incineration </t>
  </si>
  <si>
    <t>Incineratiors with countermeasures against dioxin </t>
  </si>
  <si>
    <t>National Greenhouse Gas Inventory Report of JAPAN, 2010; Survey Study on Improving the Accuracy of Emission Factors for Greenhouse Gas Emissions from the Waste Sector, 2010, Ministry of Environment </t>
  </si>
  <si>
    <t>622397 </t>
  </si>
  <si>
    <t>CH4 emission factor for waste oil (ISW) incineration </t>
  </si>
  <si>
    <t>622398 </t>
  </si>
  <si>
    <t>CH4 emission factor for waste plastics (ISW) incineration </t>
  </si>
  <si>
    <t>622399 </t>
  </si>
  <si>
    <t>CH4 emission factor for sludge (ISW) incineration </t>
  </si>
  <si>
    <t>Republic of Korea </t>
  </si>
  <si>
    <t>622438 </t>
  </si>
  <si>
    <t>Bhalswa landfill </t>
  </si>
  <si>
    <t>622439 </t>
  </si>
  <si>
    <t>622440 </t>
  </si>
  <si>
    <t>622441 </t>
  </si>
  <si>
    <t>Okhla landfill </t>
  </si>
  <si>
    <t>622442 </t>
  </si>
  <si>
    <t>622443 </t>
  </si>
  <si>
    <t>622445 </t>
  </si>
  <si>
    <t>CH4 emissions from sludge pit of landfill </t>
  </si>
  <si>
    <t>622447 </t>
  </si>
  <si>
    <t>CH4 emissions from pump station of landfill </t>
  </si>
  <si>
    <t>Old section of Fakse landfill </t>
  </si>
  <si>
    <t>622448 </t>
  </si>
  <si>
    <t>CH4 emissions from leachate collection well of landfill </t>
  </si>
  <si>
    <t>Sewage treatment plant (named M-STP) in Sendai city in Japan. The plant treats 327178 m3 of municipal wastewater per day. </t>
  </si>
  <si>
    <t>g CH4/m3 influent </t>
  </si>
  <si>
    <t>Masuda, S., Suzuki, S., Sano, I., Li, Y.Y., Nishimura, O. The seasonal variation of emission of greenhouse gases from a full-scale sewage treatment plant, Chemosphere, 2015, 140, 167-173 </t>
  </si>
  <si>
    <t>622452 </t>
  </si>
  <si>
    <t>Methane emissions from water and sludge treatment (yearly average) </t>
  </si>
  <si>
    <t>11.8 </t>
  </si>
  <si>
    <t>622486 </t>
  </si>
  <si>
    <t>CH4 from water separated from sludge (during summer season) </t>
  </si>
  <si>
    <t>622487 </t>
  </si>
  <si>
    <t>Facility without anaerobic sludge digestion </t>
  </si>
  <si>
    <t>CH4 from water separated from sludge i(during winter season) </t>
  </si>
  <si>
    <t>622488 </t>
  </si>
  <si>
    <t>CH4 from water separated from sludge in facility (during summer season) </t>
  </si>
  <si>
    <t>622493 </t>
  </si>
  <si>
    <t>Facility with anaerobic sludge digestion </t>
  </si>
  <si>
    <t>CH4 from dewatering process (during winter season) </t>
  </si>
  <si>
    <t>622494 </t>
  </si>
  <si>
    <t>CH4 from dewatering process (during summer season) </t>
  </si>
  <si>
    <t>622495 </t>
  </si>
  <si>
    <t>622496 </t>
  </si>
  <si>
    <t>622500 </t>
  </si>
  <si>
    <t>Sewage treatment facility with anaerobic sludge digestion </t>
  </si>
  <si>
    <t>622502 </t>
  </si>
  <si>
    <t>small scale domestic wastewater treatment facilities with aeration; Johkasou (National structure standards-compatible type) </t>
  </si>
  <si>
    <t>Summer season (26.2 and 25.9 degree celsius at air and wastewater, respectively) </t>
  </si>
  <si>
    <t>g/capita/year </t>
  </si>
  <si>
    <t>Yoshitaka Ebie, Hiroshi Yamazaki, Shigeaki Inamura, Yusuke Jimbo, Takuro Kobayashi, Hiroyuki Ueda (2014) Development of Emissions Factor for the Decentralized Domestic Wastewater Treatment for the National Greenhouse Gas Inventory, Journal of Water and Environment Technology, 12(1), 33-41. </t>
  </si>
  <si>
    <t>Yoshitaka Ebie, Japan </t>
  </si>
  <si>
    <t>622503 </t>
  </si>
  <si>
    <t>Winter season (-2.8 and 11.1 degree celsius at air and wastewater, respectively) </t>
  </si>
  <si>
    <t>622504 </t>
  </si>
  <si>
    <t>small scale domestic wastewater treatment facilities with aeration; Johkasou (BOD removal type) </t>
  </si>
  <si>
    <t>Summer season (30.3 and 24.3 degree celsius at air and wastewater, respectively) </t>
  </si>
  <si>
    <t>622505 </t>
  </si>
  <si>
    <t>Winter season (-2.2 and 8.5 degree celsius at air and wastewater, respectively) </t>
  </si>
  <si>
    <t>622506 </t>
  </si>
  <si>
    <t>small scale domestic wastewater treatment facilities with aeration; Johkasou (BOD and Nitrogen removal type) </t>
  </si>
  <si>
    <t>Summer season (29.3 and 26.1 degree celsius at air and wastewater, respectively) </t>
  </si>
  <si>
    <t>622507 </t>
  </si>
  <si>
    <t>Winter season (0.8 and 11.1 degree celsius at air and wastewater, respectively) </t>
  </si>
  <si>
    <t>622508 </t>
  </si>
  <si>
    <t>small scale black water treatment facilities with aeration; Johkasou treating night soil only </t>
  </si>
  <si>
    <t>Summer season (30.2 and 23.7 degree celsius at air and wastewater, respectively) </t>
  </si>
  <si>
    <t>622509 </t>
  </si>
  <si>
    <t>Winter season (0.4 and 6.3 degree celsius at air and wastewater, respectively) </t>
  </si>
  <si>
    <t>622510 </t>
  </si>
  <si>
    <t>small scale storage tank for human waste; vault toilet </t>
  </si>
  <si>
    <t>Summer season (29.4 and 22.9 degree celsius at air and wastewater, respectively) </t>
  </si>
  <si>
    <t>622511 </t>
  </si>
  <si>
    <t>Winter season (-1.3 and 3.7 degree celsius at air and wastewater, respectively) </t>
  </si>
  <si>
    <t>United Kingdom of Great Britain and Northern Ireland. Temperate maritime climate with rainfall rates decreasing from west to east of the country. </t>
  </si>
  <si>
    <t>Dr Keith A Brown, United Kingdom of Great Britain and Northern Ireland </t>
  </si>
  <si>
    <t>622531 </t>
  </si>
  <si>
    <t>Methane emission rates </t>
  </si>
  <si>
    <t>Modern landfills </t>
  </si>
  <si>
    <t>0.14 +/- 0.0854 </t>
  </si>
  <si>
    <t>kg s-1 </t>
  </si>
  <si>
    <t>"Measuring landfill methane emissions using unmanned aerial systems: field trial and operational guidance" Evidence Report SC140015. Published by: Environment Agency, Horizon House, Deanery Road, Bristol, BS1 5AH, United Kingdom. Authors: Allen, G., Pitt, J., Hollingsworth, P., Mead, I., Kabbebe, K., Roberts, G and Percival, C. November 2015. </t>
  </si>
  <si>
    <t>622532 </t>
  </si>
  <si>
    <t>0.0504 +/- 0.0272 </t>
  </si>
  <si>
    <t>622533 </t>
  </si>
  <si>
    <t>0.148 +/- 0.0260 </t>
  </si>
  <si>
    <t>623143 </t>
  </si>
  <si>
    <t>Yard waste, mixed with wood chip or chopped branch </t>
  </si>
  <si>
    <t>Summer </t>
  </si>
  <si>
    <t>California ,USA </t>
  </si>
  <si>
    <t>Windrow </t>
  </si>
  <si>
    <t>0.022 </t>
  </si>
  <si>
    <t>kg C/ ton dry waste/day </t>
  </si>
  <si>
    <t>Equation 4.1, Chapter 4, Volume 5 of the 2006 IPCC Guidelines </t>
  </si>
  <si>
    <t>Xia Zhu-Barker, Shannon K. Bailey, Kyaw Tha Paw U, Martin Burger, William R. Horwath (2017) Greenhouse gas emissions from green waste composting windrow, Waste Management 59, 70-79. </t>
  </si>
  <si>
    <t>623145 </t>
  </si>
  <si>
    <t>Winter </t>
  </si>
  <si>
    <t>0.254 </t>
  </si>
  <si>
    <t>623147 </t>
  </si>
  <si>
    <t>Spring </t>
  </si>
  <si>
    <t>0.039 </t>
  </si>
  <si>
    <t>623150 </t>
  </si>
  <si>
    <t>Methane Emission Factor from waste incineration </t>
  </si>
  <si>
    <t>Rotary kiln (Plant G as per Hwang et al. 2017) </t>
  </si>
  <si>
    <t>Korea </t>
  </si>
  <si>
    <t>range of values </t>
  </si>
  <si>
    <t>84.35 </t>
  </si>
  <si>
    <t>gCH4/tonne waste </t>
  </si>
  <si>
    <t>Hwang KL, Choi SM, Kim MK, Heo JB, Zoh KD (2017) Emission of greenhouse gases from waste incineration in Korea. J Environ Manage 196: 710-718. </t>
  </si>
  <si>
    <t>623152 </t>
  </si>
  <si>
    <t>Methane Emission Factor for MSW incineration </t>
  </si>
  <si>
    <t>Fluidized (Plant C as per Hwang et al. 2017) </t>
  </si>
  <si>
    <t>Methane emission measured by type of plant </t>
  </si>
  <si>
    <t>22.56 </t>
  </si>
  <si>
    <t>623154 </t>
  </si>
  <si>
    <t>Kiln &amp; Stoker (Plant D,F, H and I as per Hwang et al. 2017) </t>
  </si>
  <si>
    <t>34.44-87.19 </t>
  </si>
  <si>
    <t>623156 </t>
  </si>
  <si>
    <t>Stoker (Plant E,G,H and I as per Hwang et al. 2017) </t>
  </si>
  <si>
    <t>57.84-98.34 </t>
  </si>
  <si>
    <t>gCH4/tonne </t>
  </si>
  <si>
    <t>72 </t>
  </si>
  <si>
    <t>624074 </t>
  </si>
  <si>
    <t>Emission factor for Anaerobic Digestion of food waste </t>
  </si>
  <si>
    <t>1.14 </t>
  </si>
  <si>
    <t>Jeong, S., Moon, S., Park, J., Kim, J.Y. Field measurement of greenhouse gas emissions from biological treatment facilities of food waste in Republic of Korea, Waste Manag Res. 2019, 37(5), 452-460 </t>
  </si>
  <si>
    <t>624076 </t>
  </si>
  <si>
    <t>Emission factor for Composting of food waste </t>
  </si>
  <si>
    <t>0.17-0.19 </t>
  </si>
  <si>
    <t>Sewage treatment plant </t>
  </si>
  <si>
    <t>Semi-aerobic (SM) test cell </t>
  </si>
  <si>
    <t>Thailand/Tropical climate </t>
  </si>
  <si>
    <t>Sutthasil, N., Chiemchaisri, C., Chiemchaisri, W., Wangyao, K., Endo, K., Ishigaki, T., Yamada, M. The effectiveness of passive gas ventilation on methane emission reduction in a semi-aerobic test cell operated in the tropics, Waste Management, 2019, 87 954-964 </t>
  </si>
  <si>
    <t>The control (CT) test cell </t>
  </si>
  <si>
    <t>Semi-aerobic landfill test cell case </t>
  </si>
  <si>
    <t>Semi-aerobic landfill - control test cell case </t>
  </si>
  <si>
    <t>High moisture wastes and tropical climate. Dry condition. </t>
  </si>
  <si>
    <t>High moisture wastes and tropical climate. Wet condition. </t>
  </si>
  <si>
    <t>624223 </t>
  </si>
  <si>
    <t>CH4 emissions </t>
  </si>
  <si>
    <t>20.95 </t>
  </si>
  <si>
    <t>g/t dry wt./d </t>
  </si>
  <si>
    <t>624224 </t>
  </si>
  <si>
    <t>61.67 </t>
  </si>
  <si>
    <t>624227 </t>
  </si>
  <si>
    <t>60.32 </t>
  </si>
  <si>
    <t>624228 </t>
  </si>
  <si>
    <t>120.33 </t>
  </si>
  <si>
    <t>624477 </t>
  </si>
  <si>
    <t>Municipal solid waste. Waste type: Wood (garden and park waste) </t>
  </si>
  <si>
    <t>kg CH4/t </t>
  </si>
  <si>
    <t>Equation 4.1 on page 4.5 in Chapter 4, Vol.5 of the 2006 Guidelines </t>
  </si>
  <si>
    <t>Ministry of the Environment, Committee for the Greenhouse Gases Emissions Estimation Methods, Review of Greenhouse Gases Emissions Estimation Methods, Waste Sector, Part 2, 2018. </t>
  </si>
  <si>
    <t>Tomonori Ishigaki, Japan </t>
  </si>
  <si>
    <t>624478 </t>
  </si>
  <si>
    <t>Municipal solid waste. Waste type: Food waste </t>
  </si>
  <si>
    <t>0.96 </t>
  </si>
  <si>
    <t>624479 </t>
  </si>
  <si>
    <t>Municipal solid waste. Waste type: Paper/cardboard </t>
  </si>
  <si>
    <t>624480 </t>
  </si>
  <si>
    <t>Municipal solid waste. Waste type: Textile </t>
  </si>
  <si>
    <t>624481 </t>
  </si>
  <si>
    <t>Municipal solid waste. Waste type: Human waste/Johkaso slufge </t>
  </si>
  <si>
    <t>624482 </t>
  </si>
  <si>
    <t>Industrial solid waste. Waste type: Food waste (animal and vegetable residues, other food waste) </t>
  </si>
  <si>
    <t>Equation 4.1 on page 4.5 in Chapter 4, Vol.5 of the 2006?Guidelines </t>
  </si>
  <si>
    <t>624483 </t>
  </si>
  <si>
    <t>Industrial solid waste. Waste type: Sewage sludge </t>
  </si>
  <si>
    <t>624501 </t>
  </si>
  <si>
    <t>Continuous incinerator. MSW. </t>
  </si>
  <si>
    <t>g/ton waste </t>
  </si>
  <si>
    <t>Equation 5.4 on page 5.12 in Vol.5 of the 2006 Guidelines </t>
  </si>
  <si>
    <t>Ministry of the Environment (2010) Survey Study on Improving the Accuracy of Emission Factors for Greenhouse Gas Emissions from the Waste Sector; Iwasaki, Tatsuichi, Ueno (1992), Review of Causes of Emissions of Nitrous Oxide and Methane from Waste Incinerators, Annual Report of the Tokyo Metropolitan Research Institute for Environmental Protection; -&gt; Ref.72. Chap7 in NIR Ishikawa Prefecture, City of Osaka, Kanagawa Prefecture, City of Kyoto, City of Kobe, Niigata Prefecture, Hiroshima Prefecture, Hyogo Prefecture, Fukuoka Prefecture, Hokkaido, Survey of Compilation of Emission Units of Greenhouse Gas from Stationary Sources, 1991-1997; -&gt; Ref.40. Chap7 in NIR Japan Society of Atmospheric Environment, Report on Emission Factor Results for Combustion Facilities, 1997; -&gt; Ref.66. Chap7 in NIR </t>
  </si>
  <si>
    <t>624502 </t>
  </si>
  <si>
    <t>Semi-continuous incinerator. MSW. </t>
  </si>
  <si>
    <t>20.4 </t>
  </si>
  <si>
    <t>624503 </t>
  </si>
  <si>
    <t>Batch type incinerator. MSW. </t>
  </si>
  <si>
    <t>624504 </t>
  </si>
  <si>
    <t>Gasification melting furnace. MSW. </t>
  </si>
  <si>
    <t>6.9 </t>
  </si>
  <si>
    <t>624515 </t>
  </si>
  <si>
    <t>CH4 emission factor of waste oil in industrial waste </t>
  </si>
  <si>
    <t>4.0 </t>
  </si>
  <si>
    <t>Iwasaki, Tatsuichi, Ueno (1992), Review of Causes of Emissions of Nitrous Oxide and Methane from Waste Incinerators, Annual Report of the Tokyo Metropolitan Research Institute for Environmental Protection; Japan Society of Atmospheric Environment (1997) Report on Emission Factor Results for Combustion Facilities; Ishikawa Prefecture, City of Osaka, Kanagawa Prefecture, City of Kyoto, Hiroshima Prefecture, Hyogo Prefecture, Survey of Compilation of Emission Units of Greenhouse Gas from Stationary Sources, 1991-1999 </t>
  </si>
  <si>
    <t>624516 </t>
  </si>
  <si>
    <t>CH4 emission factor of plastics in industrial waste </t>
  </si>
  <si>
    <t>8.0 </t>
  </si>
  <si>
    <t>624517 </t>
  </si>
  <si>
    <t>CH4 emission factor of paper/cardboard in industrial waste </t>
  </si>
  <si>
    <t>225 </t>
  </si>
  <si>
    <t>Iwasaki, Tatsuichi, Ueno (1992), Review of Causes of Emissions of Nitrous Oxide and Methane from Waste Incinerators, Annual Report of the Tokyo Metropolitan Research Institute for Environmental Protection; Ministry of the Environment, Committee for the Greenhouse Gases Emissions Estimation Methods (2006) Review of Greenhouse Gases Emissions Estimation Methods; Japan Society of Atmospheric Environment, Report on Emission Factor Results for Combustion Facilities, 1997; Ishikawa Prefecture, City of Osaka, Kanagawa Prefecture, City of Kyoto, Hiroshima Prefecture, Hyogo Prefecture, Survey of Compilation of Emission Units of Greenhouse Gas from Stationary Sources, 1991-1999 </t>
  </si>
  <si>
    <t>624518 </t>
  </si>
  <si>
    <t>CH4 emission factor of wood in industrial waste </t>
  </si>
  <si>
    <t>624519 </t>
  </si>
  <si>
    <t>CH4 emission factor of textiles (natural fiber) in industrial waste </t>
  </si>
  <si>
    <t>624520 </t>
  </si>
  <si>
    <t>CH4 emission factor of animal and vegetable residues/animal carcassess in industrial waste </t>
  </si>
  <si>
    <t>624521 </t>
  </si>
  <si>
    <t>CH4 emission factor of sludge in industrial waste </t>
  </si>
  <si>
    <t>Iwasaki, Tatsuichi, Ueno (1992), Review of Causes of Emissions of Nitrous Oxide and Methane from Waste Incinerators, Annual Report of the Tokyo Metropolitan Research Institute for Environmental Protection; Japan Society of Atmospheric Environment, Report on Emission Factor Results for Combustion Facilities, 1997; Ishikawa Prefecture, City of Osaka, Kanagawa Prefecture, City of Kyoto, Hiroshima Prefecture, Hyogo Prefecture, Survey of Compilation of Emission Units of Greenhouse Gas from Stationary Sources, 1991-1999 </t>
  </si>
  <si>
    <t>624522 </t>
  </si>
  <si>
    <t>CH4 emission factor of sludge other than sewage sludge in industrial waste </t>
  </si>
  <si>
    <t>624558 </t>
  </si>
  <si>
    <t>Emission factor for wastewater treatment processes in sewage treatment plant: methane </t>
  </si>
  <si>
    <t>528.7 </t>
  </si>
  <si>
    <t>mg CH4/m3 </t>
  </si>
  <si>
    <t>Ministry of the Environment, Committee for the Greenhouse Gases Emissions Estimation Methods, Review of Greenhouse Gases Emissions Estimation Methods, February 2006; Ministry of the Environment, Japan, National Institute for Environmental Studies, Japan (2019) National Greenhouse Gas Inventory Report of Japan, 2019 </t>
  </si>
  <si>
    <t>624559 </t>
  </si>
  <si>
    <t>Emission factor for sludge treatment processes in sewage treatment plant: methane </t>
  </si>
  <si>
    <t>348.0 </t>
  </si>
  <si>
    <t>mg?CH4/m3 </t>
  </si>
  <si>
    <t>624560 </t>
  </si>
  <si>
    <t>Emission factor for sewage treatment plant: methane </t>
  </si>
  <si>
    <t>0.00088 </t>
  </si>
  <si>
    <t>624566 </t>
  </si>
  <si>
    <t>Emission factor for domestic sewage treatment plant (mainly Johkasou): community plants </t>
  </si>
  <si>
    <t>Community plants: small-scale wastewater treatment facility regionally established </t>
  </si>
  <si>
    <t>0.062 </t>
  </si>
  <si>
    <t>kg CH4/person/year </t>
  </si>
  <si>
    <t>Ministry of the Environment, Committee for the Greenhouse Gases Emissions Estimation Methods, Review of Greenhouse Gases Emissions Estimation Methods, Waste Sector, 2010; </t>
  </si>
  <si>
    <t>624567 </t>
  </si>
  <si>
    <t>Emission factor for domestic sewage treatment plant: current type Johkasou </t>
  </si>
  <si>
    <t>Advanced type Johkaso </t>
  </si>
  <si>
    <t>1.514 </t>
  </si>
  <si>
    <t>Ministry of the Environment, FY2011, Survey and Studies for the Development of Emission Factor for the preparation for the National Greenhouse Gas Inventory, 2012; Ministry of the Environment, FY2012, Survey and Studies for the Development of Emission Factor for the Decentralized Commercial Wastewater Treatment for the National Greenhouse Gas Inventory, 2013. </t>
  </si>
  <si>
    <t>624568 </t>
  </si>
  <si>
    <t>Standard type Johkaso </t>
  </si>
  <si>
    <t>2.477 </t>
  </si>
  <si>
    <t>624569 </t>
  </si>
  <si>
    <t>Emission factor for domestic sewage treatment plant: old type Johkasou </t>
  </si>
  <si>
    <t>blackwater treatment only </t>
  </si>
  <si>
    <t>624570 </t>
  </si>
  <si>
    <t>Emission factor for domestic sewage treatment plant: vault toilet </t>
  </si>
  <si>
    <t>624576 </t>
  </si>
  <si>
    <t>Emission factor for human waste treatment plant: anaerobic treatment </t>
  </si>
  <si>
    <t>Japan Environmental Sanitation Center, Report of Analytical Survey of Methane Emissions, FY1989 Commissioned by the Environmental Agency; Ministry of the Environment, Committee for the Greenhouse Gases Emissions Estimation Methods, Review of Greenhouse Gases Emissions Estimation Methods, February 2006. </t>
  </si>
  <si>
    <t>624577 </t>
  </si>
  <si>
    <t>Emission factor for human waste treatment plant: aerobic treatment </t>
  </si>
  <si>
    <t>0.00545 </t>
  </si>
  <si>
    <t>624578 </t>
  </si>
  <si>
    <t>Emission factor for human waste treatment plant: standard denitrification treatment </t>
  </si>
  <si>
    <t>624579 </t>
  </si>
  <si>
    <t>Emission factor for human waste treatment plant: high-loaded denitrification treatment </t>
  </si>
  <si>
    <t>624580 </t>
  </si>
  <si>
    <t>Emission factor for human waste treatment plant: membrane separation </t>
  </si>
  <si>
    <t>624581 </t>
  </si>
  <si>
    <t>Emission factor for human waste treatment plant: other treatment </t>
  </si>
  <si>
    <t>624861 </t>
  </si>
  <si>
    <t>Emission factor for food waste </t>
  </si>
  <si>
    <t>anaerobic landfill </t>
  </si>
  <si>
    <t>145 </t>
  </si>
  <si>
    <t>kg CH4/t dry waste </t>
  </si>
  <si>
    <t>Equation 3.3 on page 3.9 in Vol.5 of the 2006 Guidelines </t>
  </si>
  <si>
    <t>Ministry of the Environment, Japan, National Institute for Environmental Studies, Japan (2019) National Greenhouse Gas Inventory Report of Japan, 2019 </t>
  </si>
  <si>
    <t>624862 </t>
  </si>
  <si>
    <t>Emission factor for paper/carboard </t>
  </si>
  <si>
    <t>136 </t>
  </si>
  <si>
    <t>624863 </t>
  </si>
  <si>
    <t>Emission factor for natural fibers in textiles </t>
  </si>
  <si>
    <t>150 </t>
  </si>
  <si>
    <t>624864 </t>
  </si>
  <si>
    <t>Emission factor for wood </t>
  </si>
  <si>
    <t>151 </t>
  </si>
  <si>
    <t>624865 </t>
  </si>
  <si>
    <t>Emission factor for sludges from human waste treatment and Johkaso </t>
  </si>
  <si>
    <t>133 </t>
  </si>
  <si>
    <t>624866 </t>
  </si>
  <si>
    <t>Emission factor for Tsunami sediment </t>
  </si>
  <si>
    <t>624867 </t>
  </si>
  <si>
    <t>Emission factor for digested sewage sludge </t>
  </si>
  <si>
    <t>624868 </t>
  </si>
  <si>
    <t>Emission factor for sewage sludge </t>
  </si>
  <si>
    <t>624869 </t>
  </si>
  <si>
    <t>Emission factor for waterwoks sludge </t>
  </si>
  <si>
    <t>624870 </t>
  </si>
  <si>
    <t>Emission factor for organic sludge from maunufacturing process </t>
  </si>
  <si>
    <t>624871 </t>
  </si>
  <si>
    <t>Emission factor for livestock waste </t>
  </si>
  <si>
    <t>624872 </t>
  </si>
  <si>
    <t>semi-aerobic landfill </t>
  </si>
  <si>
    <t>624873 </t>
  </si>
  <si>
    <t>kgCH4/t dry waste </t>
  </si>
  <si>
    <t>624874 </t>
  </si>
  <si>
    <t>Emission factor for textiles (natural fibers) </t>
  </si>
  <si>
    <t>624875 </t>
  </si>
  <si>
    <t>624876 </t>
  </si>
  <si>
    <t>Emission factor for sludges from Human waste treatment and Johkaso </t>
  </si>
  <si>
    <t>624877 </t>
  </si>
  <si>
    <t>624878 </t>
  </si>
  <si>
    <t>Emission factor for other sewage sludge </t>
  </si>
  <si>
    <t>624879 </t>
  </si>
  <si>
    <t>624880 </t>
  </si>
  <si>
    <t>624881 </t>
  </si>
  <si>
    <t>625374 </t>
  </si>
  <si>
    <t>Emission factor for windrow composting processes </t>
  </si>
  <si>
    <t>Aerobic windrow composting of f bio-waste, loppings and home composting material. Aerobic windrow composting is the dominant form of biological treatment of solid waste employed in Australia as of 2020. </t>
  </si>
  <si>
    <t>Country-specific for the aerobic windrow composting technology </t>
  </si>
  <si>
    <t>0.00075 </t>
  </si>
  <si>
    <t>t CH4/tonne of material processed </t>
  </si>
  <si>
    <t>Equation 4.1 on Page 4.5, Chapter 4, Volume 5 of the 2006 IPCC Guidelines </t>
  </si>
  <si>
    <t>Worksheet "4B_CH4 emissions" </t>
  </si>
  <si>
    <t>National Inventory Report Volume 2, Australian Government Department of Industry, Science, Energy and Resources, 2020 submission </t>
  </si>
  <si>
    <t>National inventory report, Annex I </t>
  </si>
  <si>
    <t>625607 </t>
  </si>
  <si>
    <t>Mechanical biological treatment-windrow pile (4 m height) </t>
  </si>
  <si>
    <t>Mixed MSW composed of 73.93% degradable organics, 19.73% plastics, with 52.90% moisture </t>
  </si>
  <si>
    <t>Thailand/tropical climate </t>
  </si>
  <si>
    <t>MBT windrow pile was used for MSW biostabisation prior to physical separation of Refuse Derived Fuel </t>
  </si>
  <si>
    <t>5.32 </t>
  </si>
  <si>
    <t>g/ton dry wt/d </t>
  </si>
  <si>
    <t>Sutthasil, N., Chiemchaisri, C., Chiemchaisri, W., Ishigaki, T., Ochiai, S., Yamada, M., 2020, Greenhouse gas emission from windrow pile for mechanical biological treatment of municipal solid wastes in tropical climate, Journal of Material Cycles and Waste Management, 22, 383-395. </t>
  </si>
  <si>
    <t>625609 </t>
  </si>
  <si>
    <t>Mechanical biological treatment-shallow windrow pile (0.5-1 m height) </t>
  </si>
  <si>
    <t>Waste in pile composed of 49.4% putrescible wastes, 45.3% plastic, with 77.2% moisture content </t>
  </si>
  <si>
    <t>Thailand/tropical climate (dry season measurement) </t>
  </si>
  <si>
    <t>Shallow windrow pile of 0.5-1 m height was used for MSW biostabisation prior to physical separation of Refuse Derived Fuel </t>
  </si>
  <si>
    <t>19.14 </t>
  </si>
  <si>
    <t>Wangyao, K., Sutthasil, N., Chiemchaisri, C., 2021, Methane and nitrous oxide emissions from shallow windrow piles for biostabilsation of municipal solid waste, Journal of Air and Waste Management Association, 71(5), 650-660. </t>
  </si>
  <si>
    <t>625610 </t>
  </si>
  <si>
    <t>14.29 </t>
  </si>
  <si>
    <t>625611 </t>
  </si>
  <si>
    <t>Waste in pile composed of 15.6% putrescible wastes, 76.7% plastic, with 57.2% moisture content </t>
  </si>
  <si>
    <t>16.36 </t>
  </si>
  <si>
    <t>625612 </t>
  </si>
  <si>
    <t>4.56 </t>
  </si>
  <si>
    <t>625613 </t>
  </si>
  <si>
    <t>Waste in pile composed of 14.8% putrescible wastes, 80.9% plastic, with 42.3% moisture content </t>
  </si>
  <si>
    <t>2.18 </t>
  </si>
  <si>
    <t>625614 </t>
  </si>
  <si>
    <t>2.09 </t>
  </si>
  <si>
    <t>Value_2</t>
  </si>
  <si>
    <t>EF_g_hour</t>
  </si>
  <si>
    <t xml:space="preserve">kg of waste per capita per hour </t>
  </si>
  <si>
    <t>CO2 GWP</t>
  </si>
  <si>
    <t>Scale</t>
  </si>
  <si>
    <t>Component</t>
  </si>
  <si>
    <t>Site</t>
  </si>
  <si>
    <t>L of wastewater per capita per hour</t>
  </si>
  <si>
    <t xml:space="preserve">% Carbon in methane </t>
  </si>
  <si>
    <t>Source</t>
  </si>
  <si>
    <t>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</si>
</sst>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
    <xf numFmtId="0" fontId="0" fillId="0" borderId="0" xfId="0"/>
    <xf numFmtId="0" fontId="16" fillId="0" borderId="10" xfId="0" applyFont="1" applyBorder="1" applyAlignment="1">
      <alignment horizontal="center" vertical="center" wrapText="1"/>
    </xf>
    <xf numFmtId="0" fontId="0" fillId="0" borderId="11" xfId="0" applyBorder="1" applyAlignment="1">
      <alignment wrapText="1"/>
    </xf>
    <xf numFmtId="0" fontId="16" fillId="0" borderId="12" xfId="0" applyFont="1" applyBorder="1" applyAlignment="1">
      <alignment horizontal="center" vertical="center" wrapText="1"/>
    </xf>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52"/>
  <sheetViews>
    <sheetView tabSelected="1" topLeftCell="H1" workbookViewId="0">
      <selection activeCell="T4" sqref="T4"/>
    </sheetView>
  </sheetViews>
  <sheetFormatPr defaultRowHeight="14.4" x14ac:dyDescent="0.3"/>
  <cols>
    <col min="12" max="12" width="15.33203125" customWidth="1"/>
    <col min="13" max="13" width="19.5546875" customWidth="1"/>
    <col min="20" max="20" width="11.33203125" customWidth="1"/>
    <col min="21" max="21" width="14.109375" customWidth="1"/>
    <col min="26" max="26" width="21" customWidth="1"/>
  </cols>
  <sheetData>
    <row r="1" spans="1:25" ht="12"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3" t="s">
        <v>558</v>
      </c>
      <c r="T1" s="3" t="s">
        <v>559</v>
      </c>
      <c r="U1" s="3" t="s">
        <v>562</v>
      </c>
      <c r="V1" s="3" t="s">
        <v>567</v>
      </c>
    </row>
    <row r="2" spans="1:25" ht="12" customHeight="1" x14ac:dyDescent="0.3">
      <c r="A2" s="2" t="s">
        <v>51</v>
      </c>
      <c r="B2" s="2" t="s">
        <v>42</v>
      </c>
      <c r="C2" s="2" t="s">
        <v>43</v>
      </c>
      <c r="D2" s="2" t="s">
        <v>19</v>
      </c>
      <c r="E2" s="2" t="s">
        <v>45</v>
      </c>
      <c r="F2" s="2" t="s">
        <v>52</v>
      </c>
      <c r="G2" s="2" t="s">
        <v>53</v>
      </c>
      <c r="H2" s="2" t="s">
        <v>54</v>
      </c>
      <c r="I2" s="2"/>
      <c r="J2" s="2"/>
      <c r="K2" s="2"/>
      <c r="L2" s="2">
        <v>10</v>
      </c>
      <c r="M2" s="2" t="s">
        <v>55</v>
      </c>
      <c r="N2" s="2" t="s">
        <v>56</v>
      </c>
      <c r="O2" s="2" t="s">
        <v>57</v>
      </c>
      <c r="P2" s="2"/>
      <c r="Q2" s="2" t="s">
        <v>47</v>
      </c>
      <c r="R2" s="2" t="s">
        <v>21</v>
      </c>
      <c r="S2">
        <f>_xlfn.NUMBERVALUE(L2)</f>
        <v>10</v>
      </c>
      <c r="T2">
        <f>S2*0.019</f>
        <v>0.19</v>
      </c>
      <c r="U2" t="s">
        <v>563</v>
      </c>
      <c r="V2" t="s">
        <v>568</v>
      </c>
      <c r="X2">
        <v>1.9E-2</v>
      </c>
      <c r="Y2" t="s">
        <v>560</v>
      </c>
    </row>
    <row r="3" spans="1:25" ht="12" customHeight="1" x14ac:dyDescent="0.3">
      <c r="A3" s="2" t="s">
        <v>58</v>
      </c>
      <c r="B3" s="2" t="s">
        <v>42</v>
      </c>
      <c r="C3" s="2" t="s">
        <v>43</v>
      </c>
      <c r="D3" s="2" t="s">
        <v>19</v>
      </c>
      <c r="E3" s="2" t="s">
        <v>45</v>
      </c>
      <c r="F3" s="2" t="s">
        <v>52</v>
      </c>
      <c r="G3" s="2" t="s">
        <v>59</v>
      </c>
      <c r="H3" s="2" t="s">
        <v>54</v>
      </c>
      <c r="I3" s="2"/>
      <c r="J3" s="2"/>
      <c r="K3" s="2"/>
      <c r="L3" s="2">
        <v>2</v>
      </c>
      <c r="M3" s="2" t="s">
        <v>55</v>
      </c>
      <c r="N3" s="2" t="s">
        <v>56</v>
      </c>
      <c r="O3" s="2" t="s">
        <v>57</v>
      </c>
      <c r="P3" s="2"/>
      <c r="Q3" s="2" t="s">
        <v>47</v>
      </c>
      <c r="R3" s="2" t="s">
        <v>21</v>
      </c>
      <c r="S3">
        <f t="shared" ref="S3:S55" si="0">_xlfn.NUMBERVALUE(L3)</f>
        <v>2</v>
      </c>
      <c r="T3">
        <f t="shared" ref="T3:T5" si="1">S3*0.019</f>
        <v>3.7999999999999999E-2</v>
      </c>
      <c r="U3" t="s">
        <v>563</v>
      </c>
      <c r="V3" t="s">
        <v>568</v>
      </c>
      <c r="X3">
        <v>24</v>
      </c>
      <c r="Y3" t="s">
        <v>561</v>
      </c>
    </row>
    <row r="4" spans="1:25" ht="12" customHeight="1" x14ac:dyDescent="0.3">
      <c r="A4" s="2" t="s">
        <v>60</v>
      </c>
      <c r="B4" s="2" t="s">
        <v>42</v>
      </c>
      <c r="C4" s="2" t="s">
        <v>43</v>
      </c>
      <c r="D4" s="2" t="s">
        <v>19</v>
      </c>
      <c r="E4" s="2" t="s">
        <v>45</v>
      </c>
      <c r="F4" s="2" t="s">
        <v>52</v>
      </c>
      <c r="G4" s="2" t="s">
        <v>53</v>
      </c>
      <c r="H4" s="2" t="s">
        <v>61</v>
      </c>
      <c r="I4" s="2"/>
      <c r="J4" s="2"/>
      <c r="K4" s="2"/>
      <c r="L4" s="2">
        <v>4</v>
      </c>
      <c r="M4" s="2" t="s">
        <v>55</v>
      </c>
      <c r="N4" s="2" t="s">
        <v>56</v>
      </c>
      <c r="O4" s="2" t="s">
        <v>57</v>
      </c>
      <c r="P4" s="2"/>
      <c r="Q4" s="2" t="s">
        <v>47</v>
      </c>
      <c r="R4" s="2" t="s">
        <v>21</v>
      </c>
      <c r="S4">
        <f t="shared" si="0"/>
        <v>4</v>
      </c>
      <c r="T4">
        <f t="shared" si="1"/>
        <v>7.5999999999999998E-2</v>
      </c>
      <c r="U4" t="s">
        <v>563</v>
      </c>
      <c r="V4" t="s">
        <v>568</v>
      </c>
      <c r="X4">
        <v>5.12</v>
      </c>
      <c r="Y4" t="s">
        <v>565</v>
      </c>
    </row>
    <row r="5" spans="1:25" ht="12" customHeight="1" x14ac:dyDescent="0.3">
      <c r="A5" s="2" t="s">
        <v>62</v>
      </c>
      <c r="B5" s="2" t="s">
        <v>42</v>
      </c>
      <c r="C5" s="2" t="s">
        <v>43</v>
      </c>
      <c r="D5" s="2" t="s">
        <v>19</v>
      </c>
      <c r="E5" s="2" t="s">
        <v>45</v>
      </c>
      <c r="F5" s="2" t="s">
        <v>52</v>
      </c>
      <c r="G5" s="2" t="s">
        <v>59</v>
      </c>
      <c r="H5" s="2" t="s">
        <v>61</v>
      </c>
      <c r="I5" s="2"/>
      <c r="J5" s="2"/>
      <c r="K5" s="2"/>
      <c r="L5" s="2">
        <v>0.8</v>
      </c>
      <c r="M5" s="2" t="s">
        <v>55</v>
      </c>
      <c r="N5" s="2" t="s">
        <v>56</v>
      </c>
      <c r="O5" s="2" t="s">
        <v>57</v>
      </c>
      <c r="P5" s="2"/>
      <c r="Q5" s="2" t="s">
        <v>47</v>
      </c>
      <c r="R5" s="2" t="s">
        <v>21</v>
      </c>
      <c r="S5">
        <f t="shared" si="0"/>
        <v>0.8</v>
      </c>
      <c r="T5">
        <f t="shared" si="1"/>
        <v>1.52E-2</v>
      </c>
      <c r="U5" t="s">
        <v>563</v>
      </c>
      <c r="V5" t="s">
        <v>568</v>
      </c>
      <c r="X5">
        <f>12.011/16.04</f>
        <v>0.74881546134663346</v>
      </c>
      <c r="Y5" t="s">
        <v>566</v>
      </c>
    </row>
    <row r="6" spans="1:25" ht="12" customHeight="1" x14ac:dyDescent="0.3">
      <c r="A6" s="2" t="s">
        <v>66</v>
      </c>
      <c r="B6" s="2" t="s">
        <v>41</v>
      </c>
      <c r="C6" s="2" t="s">
        <v>63</v>
      </c>
      <c r="D6" s="2" t="s">
        <v>19</v>
      </c>
      <c r="E6" s="2" t="s">
        <v>49</v>
      </c>
      <c r="F6" s="2" t="s">
        <v>67</v>
      </c>
      <c r="G6" s="2" t="s">
        <v>68</v>
      </c>
      <c r="H6" s="2" t="s">
        <v>69</v>
      </c>
      <c r="I6" s="2" t="s">
        <v>26</v>
      </c>
      <c r="J6" s="2"/>
      <c r="K6" s="2"/>
      <c r="L6" s="2">
        <v>0.2</v>
      </c>
      <c r="M6" s="2" t="s">
        <v>70</v>
      </c>
      <c r="N6" s="2" t="s">
        <v>71</v>
      </c>
      <c r="O6" s="2" t="s">
        <v>64</v>
      </c>
      <c r="P6" s="2" t="s">
        <v>72</v>
      </c>
      <c r="Q6" s="2" t="s">
        <v>73</v>
      </c>
      <c r="R6" s="2" t="s">
        <v>21</v>
      </c>
      <c r="S6">
        <f t="shared" si="0"/>
        <v>0.2</v>
      </c>
      <c r="T6">
        <f>S6*($X$2/1000)</f>
        <v>3.8000000000000005E-6</v>
      </c>
      <c r="U6" t="s">
        <v>563</v>
      </c>
      <c r="V6" t="s">
        <v>568</v>
      </c>
    </row>
    <row r="7" spans="1:25" ht="12" customHeight="1" x14ac:dyDescent="0.3">
      <c r="A7" s="2" t="s">
        <v>74</v>
      </c>
      <c r="B7" s="2" t="s">
        <v>41</v>
      </c>
      <c r="C7" s="2" t="s">
        <v>63</v>
      </c>
      <c r="D7" s="2" t="s">
        <v>19</v>
      </c>
      <c r="E7" s="2" t="s">
        <v>49</v>
      </c>
      <c r="F7" s="2" t="s">
        <v>67</v>
      </c>
      <c r="G7" s="2" t="s">
        <v>68</v>
      </c>
      <c r="H7" s="2" t="s">
        <v>75</v>
      </c>
      <c r="I7" s="2" t="s">
        <v>26</v>
      </c>
      <c r="J7" s="2"/>
      <c r="K7" s="2"/>
      <c r="L7" s="2">
        <v>0</v>
      </c>
      <c r="M7" s="2" t="s">
        <v>70</v>
      </c>
      <c r="N7" s="2" t="s">
        <v>71</v>
      </c>
      <c r="O7" s="2" t="s">
        <v>64</v>
      </c>
      <c r="P7" s="2" t="s">
        <v>72</v>
      </c>
      <c r="Q7" s="2" t="s">
        <v>73</v>
      </c>
      <c r="R7" s="2" t="s">
        <v>21</v>
      </c>
      <c r="S7">
        <f t="shared" si="0"/>
        <v>0</v>
      </c>
      <c r="T7">
        <f t="shared" ref="T7:T11" si="2">S7*($X$2/1000)</f>
        <v>0</v>
      </c>
      <c r="U7" t="s">
        <v>563</v>
      </c>
      <c r="V7" t="s">
        <v>568</v>
      </c>
    </row>
    <row r="8" spans="1:25" ht="12" customHeight="1" x14ac:dyDescent="0.3">
      <c r="A8" s="2" t="s">
        <v>76</v>
      </c>
      <c r="B8" s="2" t="s">
        <v>41</v>
      </c>
      <c r="C8" s="2" t="s">
        <v>63</v>
      </c>
      <c r="D8" s="2" t="s">
        <v>19</v>
      </c>
      <c r="E8" s="2" t="s">
        <v>49</v>
      </c>
      <c r="F8" s="2" t="s">
        <v>67</v>
      </c>
      <c r="G8" s="2" t="s">
        <v>68</v>
      </c>
      <c r="H8" s="2" t="s">
        <v>77</v>
      </c>
      <c r="I8" s="2" t="s">
        <v>26</v>
      </c>
      <c r="J8" s="2"/>
      <c r="K8" s="2"/>
      <c r="L8" s="2">
        <v>6</v>
      </c>
      <c r="M8" s="2" t="s">
        <v>70</v>
      </c>
      <c r="N8" s="2" t="s">
        <v>71</v>
      </c>
      <c r="O8" s="2" t="s">
        <v>64</v>
      </c>
      <c r="P8" s="2" t="s">
        <v>72</v>
      </c>
      <c r="Q8" s="2" t="s">
        <v>73</v>
      </c>
      <c r="R8" s="2" t="s">
        <v>21</v>
      </c>
      <c r="S8">
        <f t="shared" si="0"/>
        <v>6</v>
      </c>
      <c r="T8">
        <f t="shared" si="2"/>
        <v>1.1400000000000001E-4</v>
      </c>
      <c r="U8" t="s">
        <v>563</v>
      </c>
      <c r="V8" t="s">
        <v>568</v>
      </c>
    </row>
    <row r="9" spans="1:25" ht="12" customHeight="1" x14ac:dyDescent="0.3">
      <c r="A9" s="2" t="s">
        <v>78</v>
      </c>
      <c r="B9" s="2" t="s">
        <v>41</v>
      </c>
      <c r="C9" s="2" t="s">
        <v>63</v>
      </c>
      <c r="D9" s="2" t="s">
        <v>19</v>
      </c>
      <c r="E9" s="2" t="s">
        <v>49</v>
      </c>
      <c r="F9" s="2" t="s">
        <v>67</v>
      </c>
      <c r="G9" s="2" t="s">
        <v>68</v>
      </c>
      <c r="H9" s="2" t="s">
        <v>79</v>
      </c>
      <c r="I9" s="2" t="s">
        <v>26</v>
      </c>
      <c r="J9" s="2"/>
      <c r="K9" s="2"/>
      <c r="L9" s="2">
        <v>188</v>
      </c>
      <c r="M9" s="2" t="s">
        <v>70</v>
      </c>
      <c r="N9" s="2" t="s">
        <v>71</v>
      </c>
      <c r="O9" s="2" t="s">
        <v>64</v>
      </c>
      <c r="P9" s="2" t="s">
        <v>72</v>
      </c>
      <c r="Q9" s="2" t="s">
        <v>73</v>
      </c>
      <c r="R9" s="2" t="s">
        <v>21</v>
      </c>
      <c r="S9">
        <f t="shared" si="0"/>
        <v>188</v>
      </c>
      <c r="T9">
        <f t="shared" si="2"/>
        <v>3.5720000000000001E-3</v>
      </c>
      <c r="U9" t="s">
        <v>563</v>
      </c>
      <c r="V9" t="s">
        <v>568</v>
      </c>
    </row>
    <row r="10" spans="1:25" ht="12" customHeight="1" x14ac:dyDescent="0.3">
      <c r="A10" s="2" t="s">
        <v>80</v>
      </c>
      <c r="B10" s="2" t="s">
        <v>41</v>
      </c>
      <c r="C10" s="2" t="s">
        <v>63</v>
      </c>
      <c r="D10" s="2" t="s">
        <v>19</v>
      </c>
      <c r="E10" s="2" t="s">
        <v>49</v>
      </c>
      <c r="F10" s="2" t="s">
        <v>67</v>
      </c>
      <c r="G10" s="2" t="s">
        <v>68</v>
      </c>
      <c r="H10" s="2" t="s">
        <v>81</v>
      </c>
      <c r="I10" s="2" t="s">
        <v>26</v>
      </c>
      <c r="J10" s="2"/>
      <c r="K10" s="2"/>
      <c r="L10" s="2">
        <v>60</v>
      </c>
      <c r="M10" s="2" t="s">
        <v>70</v>
      </c>
      <c r="N10" s="2" t="s">
        <v>71</v>
      </c>
      <c r="O10" s="2" t="s">
        <v>64</v>
      </c>
      <c r="P10" s="2" t="s">
        <v>72</v>
      </c>
      <c r="Q10" s="2" t="s">
        <v>73</v>
      </c>
      <c r="R10" s="2" t="s">
        <v>21</v>
      </c>
      <c r="S10">
        <f t="shared" si="0"/>
        <v>60</v>
      </c>
      <c r="T10">
        <f t="shared" si="2"/>
        <v>1.14E-3</v>
      </c>
      <c r="U10" t="s">
        <v>563</v>
      </c>
      <c r="V10" t="s">
        <v>568</v>
      </c>
    </row>
    <row r="11" spans="1:25" ht="12" customHeight="1" x14ac:dyDescent="0.3">
      <c r="A11" s="2" t="s">
        <v>82</v>
      </c>
      <c r="B11" s="2" t="s">
        <v>41</v>
      </c>
      <c r="C11" s="2" t="s">
        <v>63</v>
      </c>
      <c r="D11" s="2" t="s">
        <v>19</v>
      </c>
      <c r="E11" s="2" t="s">
        <v>49</v>
      </c>
      <c r="F11" s="2" t="s">
        <v>67</v>
      </c>
      <c r="G11" s="2" t="s">
        <v>68</v>
      </c>
      <c r="H11" s="2" t="s">
        <v>83</v>
      </c>
      <c r="I11" s="2" t="s">
        <v>26</v>
      </c>
      <c r="J11" s="2"/>
      <c r="K11" s="2"/>
      <c r="L11" s="2">
        <v>237</v>
      </c>
      <c r="M11" s="2" t="s">
        <v>70</v>
      </c>
      <c r="N11" s="2" t="s">
        <v>71</v>
      </c>
      <c r="O11" s="2" t="s">
        <v>64</v>
      </c>
      <c r="P11" s="2" t="s">
        <v>72</v>
      </c>
      <c r="Q11" s="2" t="s">
        <v>73</v>
      </c>
      <c r="R11" s="2" t="s">
        <v>21</v>
      </c>
      <c r="S11">
        <f t="shared" si="0"/>
        <v>237</v>
      </c>
      <c r="T11">
        <f t="shared" si="2"/>
        <v>4.5030000000000001E-3</v>
      </c>
      <c r="U11" t="s">
        <v>563</v>
      </c>
      <c r="V11" t="s">
        <v>568</v>
      </c>
    </row>
    <row r="12" spans="1:25" ht="12" customHeight="1" x14ac:dyDescent="0.3">
      <c r="A12" s="2" t="s">
        <v>84</v>
      </c>
      <c r="B12" s="2" t="s">
        <v>41</v>
      </c>
      <c r="C12" s="2" t="s">
        <v>85</v>
      </c>
      <c r="D12" s="2" t="s">
        <v>19</v>
      </c>
      <c r="E12" s="2" t="s">
        <v>45</v>
      </c>
      <c r="F12" s="2" t="s">
        <v>67</v>
      </c>
      <c r="G12" s="2" t="s">
        <v>86</v>
      </c>
      <c r="H12" s="2" t="s">
        <v>87</v>
      </c>
      <c r="I12" s="2"/>
      <c r="J12" s="2"/>
      <c r="K12" s="2"/>
      <c r="L12" s="2">
        <v>6500</v>
      </c>
      <c r="M12" s="2" t="s">
        <v>88</v>
      </c>
      <c r="N12" s="2" t="s">
        <v>71</v>
      </c>
      <c r="O12" s="2" t="s">
        <v>89</v>
      </c>
      <c r="P12" s="2" t="s">
        <v>90</v>
      </c>
      <c r="Q12" s="2" t="s">
        <v>65</v>
      </c>
      <c r="R12" s="2" t="s">
        <v>21</v>
      </c>
      <c r="S12">
        <f t="shared" si="0"/>
        <v>6500</v>
      </c>
      <c r="T12">
        <f>S12*($X$2/1000)</f>
        <v>0.12350000000000001</v>
      </c>
      <c r="U12" t="s">
        <v>563</v>
      </c>
      <c r="V12" t="s">
        <v>568</v>
      </c>
    </row>
    <row r="13" spans="1:25" ht="12" customHeight="1" x14ac:dyDescent="0.3">
      <c r="A13" s="2" t="s">
        <v>98</v>
      </c>
      <c r="B13" s="2" t="s">
        <v>42</v>
      </c>
      <c r="C13" s="2" t="s">
        <v>43</v>
      </c>
      <c r="D13" s="2" t="s">
        <v>19</v>
      </c>
      <c r="E13" s="2" t="s">
        <v>93</v>
      </c>
      <c r="F13" s="2" t="s">
        <v>99</v>
      </c>
      <c r="G13" s="2" t="s">
        <v>100</v>
      </c>
      <c r="H13" s="2" t="s">
        <v>101</v>
      </c>
      <c r="I13" s="2" t="s">
        <v>102</v>
      </c>
      <c r="J13" s="2"/>
      <c r="K13" s="2"/>
      <c r="L13" s="2">
        <v>2.4</v>
      </c>
      <c r="M13" s="2" t="s">
        <v>103</v>
      </c>
      <c r="N13" s="2" t="s">
        <v>104</v>
      </c>
      <c r="O13" s="2" t="s">
        <v>105</v>
      </c>
      <c r="P13" s="2" t="s">
        <v>106</v>
      </c>
      <c r="Q13" s="2" t="s">
        <v>94</v>
      </c>
      <c r="R13" s="2" t="s">
        <v>95</v>
      </c>
      <c r="S13">
        <f t="shared" si="0"/>
        <v>2.4</v>
      </c>
      <c r="T13">
        <f>S13*($X$2)</f>
        <v>4.5599999999999995E-2</v>
      </c>
      <c r="U13" t="s">
        <v>563</v>
      </c>
      <c r="V13" t="s">
        <v>568</v>
      </c>
    </row>
    <row r="14" spans="1:25" ht="12" customHeight="1" x14ac:dyDescent="0.3">
      <c r="A14" s="2" t="s">
        <v>112</v>
      </c>
      <c r="B14" s="2" t="s">
        <v>42</v>
      </c>
      <c r="C14" s="2" t="s">
        <v>43</v>
      </c>
      <c r="D14" s="2" t="s">
        <v>19</v>
      </c>
      <c r="E14" s="2" t="s">
        <v>91</v>
      </c>
      <c r="F14" s="2" t="s">
        <v>113</v>
      </c>
      <c r="G14" s="2" t="s">
        <v>114</v>
      </c>
      <c r="H14" s="2"/>
      <c r="I14" s="2" t="s">
        <v>115</v>
      </c>
      <c r="J14" s="2"/>
      <c r="K14" s="2"/>
      <c r="L14" s="2" t="s">
        <v>116</v>
      </c>
      <c r="M14" s="2" t="s">
        <v>117</v>
      </c>
      <c r="N14" s="2"/>
      <c r="O14" s="2"/>
      <c r="P14" s="2"/>
      <c r="Q14" s="2" t="s">
        <v>94</v>
      </c>
      <c r="R14" s="2" t="s">
        <v>95</v>
      </c>
      <c r="S14">
        <f>((169-0.8)/2)+0.8</f>
        <v>84.899999999999991</v>
      </c>
      <c r="T14">
        <f>(S14/24)*$X$2</f>
        <v>6.7212499999999994E-2</v>
      </c>
      <c r="U14" t="s">
        <v>563</v>
      </c>
      <c r="V14" t="s">
        <v>568</v>
      </c>
    </row>
    <row r="15" spans="1:25" ht="12" customHeight="1" x14ac:dyDescent="0.3">
      <c r="A15" s="2" t="s">
        <v>118</v>
      </c>
      <c r="B15" s="2" t="s">
        <v>42</v>
      </c>
      <c r="C15" s="2" t="s">
        <v>43</v>
      </c>
      <c r="D15" s="2" t="s">
        <v>19</v>
      </c>
      <c r="E15" s="2" t="s">
        <v>91</v>
      </c>
      <c r="F15" s="2" t="s">
        <v>119</v>
      </c>
      <c r="G15" s="2" t="s">
        <v>120</v>
      </c>
      <c r="H15" s="2"/>
      <c r="I15" s="2" t="s">
        <v>115</v>
      </c>
      <c r="J15" s="2"/>
      <c r="K15" s="2"/>
      <c r="L15" s="2" t="s">
        <v>121</v>
      </c>
      <c r="M15" s="2" t="s">
        <v>117</v>
      </c>
      <c r="N15" s="2"/>
      <c r="O15" s="2"/>
      <c r="P15" s="2"/>
      <c r="Q15" s="2" t="s">
        <v>94</v>
      </c>
      <c r="R15" s="2" t="s">
        <v>95</v>
      </c>
      <c r="S15">
        <f>((46-5)/2)+5</f>
        <v>25.5</v>
      </c>
      <c r="T15">
        <f t="shared" ref="T15:T16" si="3">(S15/24)*$X$2</f>
        <v>2.0187500000000001E-2</v>
      </c>
      <c r="U15" t="s">
        <v>563</v>
      </c>
      <c r="V15" t="s">
        <v>568</v>
      </c>
    </row>
    <row r="16" spans="1:25" ht="12" customHeight="1" x14ac:dyDescent="0.3">
      <c r="A16" s="2" t="s">
        <v>122</v>
      </c>
      <c r="B16" s="2" t="s">
        <v>42</v>
      </c>
      <c r="C16" s="2" t="s">
        <v>43</v>
      </c>
      <c r="D16" s="2" t="s">
        <v>19</v>
      </c>
      <c r="E16" s="2" t="s">
        <v>91</v>
      </c>
      <c r="F16" s="2" t="s">
        <v>123</v>
      </c>
      <c r="G16" s="2" t="s">
        <v>124</v>
      </c>
      <c r="H16" s="2"/>
      <c r="I16" s="2" t="s">
        <v>115</v>
      </c>
      <c r="J16" s="2"/>
      <c r="K16" s="2"/>
      <c r="L16" s="2" t="s">
        <v>125</v>
      </c>
      <c r="M16" s="2" t="s">
        <v>117</v>
      </c>
      <c r="N16" s="2"/>
      <c r="O16" s="2"/>
      <c r="P16" s="2"/>
      <c r="Q16" s="2" t="s">
        <v>94</v>
      </c>
      <c r="R16" s="2" t="s">
        <v>95</v>
      </c>
      <c r="S16">
        <f>((55-20)/2)+20</f>
        <v>37.5</v>
      </c>
      <c r="T16">
        <f t="shared" si="3"/>
        <v>2.9687499999999999E-2</v>
      </c>
      <c r="U16" t="s">
        <v>563</v>
      </c>
      <c r="V16" t="s">
        <v>568</v>
      </c>
    </row>
    <row r="17" spans="1:22" ht="12" customHeight="1" x14ac:dyDescent="0.3">
      <c r="A17" s="2" t="s">
        <v>130</v>
      </c>
      <c r="B17" s="2" t="s">
        <v>37</v>
      </c>
      <c r="C17" s="2" t="s">
        <v>38</v>
      </c>
      <c r="D17" s="2" t="s">
        <v>19</v>
      </c>
      <c r="E17" s="2" t="s">
        <v>93</v>
      </c>
      <c r="F17" s="2" t="s">
        <v>67</v>
      </c>
      <c r="G17" s="2"/>
      <c r="H17" s="2" t="s">
        <v>128</v>
      </c>
      <c r="I17" s="2" t="s">
        <v>24</v>
      </c>
      <c r="J17" s="2"/>
      <c r="K17" s="2"/>
      <c r="L17" s="2">
        <v>255</v>
      </c>
      <c r="M17" s="2" t="s">
        <v>131</v>
      </c>
      <c r="N17" s="2"/>
      <c r="O17" s="2"/>
      <c r="P17" s="2" t="s">
        <v>129</v>
      </c>
      <c r="Q17" s="2" t="s">
        <v>94</v>
      </c>
      <c r="R17" s="2" t="s">
        <v>95</v>
      </c>
      <c r="S17">
        <f t="shared" si="0"/>
        <v>255</v>
      </c>
      <c r="T17">
        <f>(S17*1000)/24</f>
        <v>10625</v>
      </c>
      <c r="U17" s="4" t="s">
        <v>564</v>
      </c>
      <c r="V17" t="s">
        <v>568</v>
      </c>
    </row>
    <row r="18" spans="1:22" ht="12" customHeight="1" x14ac:dyDescent="0.3">
      <c r="A18" s="2" t="s">
        <v>132</v>
      </c>
      <c r="B18" s="2" t="s">
        <v>30</v>
      </c>
      <c r="C18" s="2" t="s">
        <v>31</v>
      </c>
      <c r="D18" s="2" t="s">
        <v>19</v>
      </c>
      <c r="E18" s="2" t="s">
        <v>93</v>
      </c>
      <c r="F18" s="2" t="s">
        <v>133</v>
      </c>
      <c r="G18" s="2" t="s">
        <v>134</v>
      </c>
      <c r="H18" s="2"/>
      <c r="I18" s="2" t="s">
        <v>20</v>
      </c>
      <c r="J18" s="2"/>
      <c r="K18" s="2"/>
      <c r="L18" s="2">
        <v>11</v>
      </c>
      <c r="M18" s="2" t="s">
        <v>135</v>
      </c>
      <c r="N18" s="2"/>
      <c r="O18" s="2"/>
      <c r="P18" s="2" t="s">
        <v>136</v>
      </c>
      <c r="Q18" s="2" t="s">
        <v>94</v>
      </c>
      <c r="R18" s="2" t="s">
        <v>95</v>
      </c>
      <c r="S18">
        <f t="shared" si="0"/>
        <v>11</v>
      </c>
      <c r="T18">
        <f>S18/24</f>
        <v>0.45833333333333331</v>
      </c>
      <c r="U18" s="4" t="s">
        <v>563</v>
      </c>
      <c r="V18" t="s">
        <v>568</v>
      </c>
    </row>
    <row r="19" spans="1:22" ht="12" customHeight="1" x14ac:dyDescent="0.3">
      <c r="A19" s="2" t="s">
        <v>137</v>
      </c>
      <c r="B19" s="2" t="s">
        <v>30</v>
      </c>
      <c r="C19" s="2" t="s">
        <v>31</v>
      </c>
      <c r="D19" s="2" t="s">
        <v>19</v>
      </c>
      <c r="E19" s="2" t="s">
        <v>93</v>
      </c>
      <c r="F19" s="2" t="s">
        <v>67</v>
      </c>
      <c r="G19" s="2"/>
      <c r="H19" s="2" t="s">
        <v>138</v>
      </c>
      <c r="I19" s="2" t="s">
        <v>29</v>
      </c>
      <c r="J19" s="2" t="s">
        <v>139</v>
      </c>
      <c r="K19" s="2"/>
      <c r="L19" s="2">
        <v>1.55</v>
      </c>
      <c r="M19" s="2" t="s">
        <v>140</v>
      </c>
      <c r="N19" s="2"/>
      <c r="O19" s="2"/>
      <c r="P19" s="2" t="s">
        <v>141</v>
      </c>
      <c r="Q19" s="2" t="s">
        <v>94</v>
      </c>
      <c r="R19" s="2" t="s">
        <v>95</v>
      </c>
      <c r="S19">
        <f t="shared" si="0"/>
        <v>1.55</v>
      </c>
      <c r="T19">
        <f>S19*$X$4</f>
        <v>7.9360000000000008</v>
      </c>
      <c r="U19" s="4" t="s">
        <v>563</v>
      </c>
      <c r="V19" t="s">
        <v>568</v>
      </c>
    </row>
    <row r="20" spans="1:22" ht="12" customHeight="1" x14ac:dyDescent="0.3">
      <c r="A20" s="2" t="s">
        <v>142</v>
      </c>
      <c r="B20" s="2" t="s">
        <v>30</v>
      </c>
      <c r="C20" s="2" t="s">
        <v>31</v>
      </c>
      <c r="D20" s="2" t="s">
        <v>19</v>
      </c>
      <c r="E20" s="2" t="s">
        <v>93</v>
      </c>
      <c r="F20" s="2" t="s">
        <v>67</v>
      </c>
      <c r="G20" s="2"/>
      <c r="H20" s="2" t="s">
        <v>138</v>
      </c>
      <c r="I20" s="2"/>
      <c r="J20" s="2" t="s">
        <v>139</v>
      </c>
      <c r="K20" s="2"/>
      <c r="L20" s="2">
        <v>11.3</v>
      </c>
      <c r="M20" s="2" t="s">
        <v>143</v>
      </c>
      <c r="N20" s="2"/>
      <c r="O20" s="2"/>
      <c r="P20" s="2" t="s">
        <v>141</v>
      </c>
      <c r="Q20" s="2" t="s">
        <v>94</v>
      </c>
      <c r="R20" s="2" t="s">
        <v>95</v>
      </c>
      <c r="S20">
        <f t="shared" si="0"/>
        <v>11.3</v>
      </c>
      <c r="T20">
        <f>S20/(365*24)</f>
        <v>1.2899543378995435E-3</v>
      </c>
      <c r="U20" s="4" t="s">
        <v>563</v>
      </c>
      <c r="V20" t="s">
        <v>568</v>
      </c>
    </row>
    <row r="21" spans="1:22" ht="12" customHeight="1" x14ac:dyDescent="0.3">
      <c r="A21" s="2" t="s">
        <v>144</v>
      </c>
      <c r="B21" s="2" t="s">
        <v>41</v>
      </c>
      <c r="C21" s="2" t="s">
        <v>63</v>
      </c>
      <c r="D21" s="2" t="s">
        <v>19</v>
      </c>
      <c r="E21" s="2" t="s">
        <v>93</v>
      </c>
      <c r="F21" s="2" t="s">
        <v>67</v>
      </c>
      <c r="G21" s="2" t="s">
        <v>145</v>
      </c>
      <c r="H21" s="2" t="s">
        <v>146</v>
      </c>
      <c r="I21" s="2" t="s">
        <v>25</v>
      </c>
      <c r="J21" s="2" t="s">
        <v>147</v>
      </c>
      <c r="K21" s="2" t="s">
        <v>148</v>
      </c>
      <c r="L21" s="2">
        <v>2.1</v>
      </c>
      <c r="M21" s="2" t="s">
        <v>149</v>
      </c>
      <c r="N21" s="2"/>
      <c r="O21" s="2" t="s">
        <v>150</v>
      </c>
      <c r="P21" s="2"/>
      <c r="Q21" s="2" t="s">
        <v>94</v>
      </c>
      <c r="R21" s="2" t="s">
        <v>151</v>
      </c>
      <c r="S21">
        <f t="shared" si="0"/>
        <v>2.1</v>
      </c>
      <c r="T21">
        <f>S21*$X$2</f>
        <v>3.9899999999999998E-2</v>
      </c>
      <c r="U21" s="4" t="s">
        <v>563</v>
      </c>
      <c r="V21" t="s">
        <v>568</v>
      </c>
    </row>
    <row r="22" spans="1:22" ht="12" customHeight="1" x14ac:dyDescent="0.3">
      <c r="A22" s="2" t="s">
        <v>152</v>
      </c>
      <c r="B22" s="2" t="s">
        <v>41</v>
      </c>
      <c r="C22" s="2" t="s">
        <v>63</v>
      </c>
      <c r="D22" s="2" t="s">
        <v>19</v>
      </c>
      <c r="E22" s="2" t="s">
        <v>93</v>
      </c>
      <c r="F22" s="2" t="s">
        <v>67</v>
      </c>
      <c r="G22" s="2" t="s">
        <v>153</v>
      </c>
      <c r="H22" s="2" t="s">
        <v>146</v>
      </c>
      <c r="I22" s="2" t="s">
        <v>25</v>
      </c>
      <c r="J22" s="2" t="s">
        <v>154</v>
      </c>
      <c r="K22" s="2" t="s">
        <v>148</v>
      </c>
      <c r="L22" s="2">
        <v>2.5</v>
      </c>
      <c r="M22" s="2" t="s">
        <v>149</v>
      </c>
      <c r="N22" s="2"/>
      <c r="O22" s="2" t="s">
        <v>150</v>
      </c>
      <c r="P22" s="2"/>
      <c r="Q22" s="2" t="s">
        <v>94</v>
      </c>
      <c r="R22" s="2" t="s">
        <v>151</v>
      </c>
      <c r="S22">
        <f t="shared" si="0"/>
        <v>2.5</v>
      </c>
      <c r="T22">
        <f>S22*$X$2</f>
        <v>4.7500000000000001E-2</v>
      </c>
      <c r="U22" s="4" t="s">
        <v>563</v>
      </c>
      <c r="V22" t="s">
        <v>568</v>
      </c>
    </row>
    <row r="23" spans="1:22" ht="12" customHeight="1" x14ac:dyDescent="0.3">
      <c r="A23" s="2" t="s">
        <v>155</v>
      </c>
      <c r="B23" s="2" t="s">
        <v>110</v>
      </c>
      <c r="C23" s="2" t="s">
        <v>111</v>
      </c>
      <c r="D23" s="2" t="s">
        <v>19</v>
      </c>
      <c r="E23" s="2" t="s">
        <v>91</v>
      </c>
      <c r="F23" s="2" t="s">
        <v>156</v>
      </c>
      <c r="G23" s="2" t="s">
        <v>157</v>
      </c>
      <c r="H23" s="2" t="s">
        <v>158</v>
      </c>
      <c r="I23" s="2" t="s">
        <v>159</v>
      </c>
      <c r="J23" s="2"/>
      <c r="K23" s="2"/>
      <c r="L23" s="2">
        <v>10.4</v>
      </c>
      <c r="M23" s="2" t="s">
        <v>160</v>
      </c>
      <c r="N23" s="2"/>
      <c r="O23" s="2"/>
      <c r="P23" s="2"/>
      <c r="Q23" s="2" t="s">
        <v>94</v>
      </c>
      <c r="R23" s="2" t="s">
        <v>95</v>
      </c>
      <c r="S23">
        <f t="shared" si="0"/>
        <v>10.4</v>
      </c>
      <c r="T23">
        <f>(S23*1000000000)/(365*24)</f>
        <v>1187214.6118721461</v>
      </c>
      <c r="U23" t="s">
        <v>564</v>
      </c>
      <c r="V23" t="s">
        <v>568</v>
      </c>
    </row>
    <row r="24" spans="1:22" ht="12" customHeight="1" x14ac:dyDescent="0.3">
      <c r="A24" s="2" t="s">
        <v>161</v>
      </c>
      <c r="B24" s="2" t="s">
        <v>110</v>
      </c>
      <c r="C24" s="2" t="s">
        <v>111</v>
      </c>
      <c r="D24" s="2" t="s">
        <v>19</v>
      </c>
      <c r="E24" s="2" t="s">
        <v>91</v>
      </c>
      <c r="F24" s="2" t="s">
        <v>156</v>
      </c>
      <c r="G24" s="2" t="s">
        <v>157</v>
      </c>
      <c r="H24" s="2" t="s">
        <v>162</v>
      </c>
      <c r="I24" s="2" t="s">
        <v>159</v>
      </c>
      <c r="J24" s="2"/>
      <c r="K24" s="2"/>
      <c r="L24" s="2">
        <v>13.3</v>
      </c>
      <c r="M24" s="2" t="s">
        <v>160</v>
      </c>
      <c r="N24" s="2"/>
      <c r="O24" s="2"/>
      <c r="P24" s="2"/>
      <c r="Q24" s="2" t="s">
        <v>94</v>
      </c>
      <c r="R24" s="2" t="s">
        <v>95</v>
      </c>
      <c r="S24">
        <f t="shared" si="0"/>
        <v>13.3</v>
      </c>
      <c r="T24">
        <f t="shared" ref="T24:T25" si="4">(S24*1000000000)/(365*24)</f>
        <v>1518264.8401826485</v>
      </c>
      <c r="U24" t="s">
        <v>564</v>
      </c>
      <c r="V24" t="s">
        <v>568</v>
      </c>
    </row>
    <row r="25" spans="1:22" ht="12" customHeight="1" x14ac:dyDescent="0.3">
      <c r="A25" s="2" t="s">
        <v>163</v>
      </c>
      <c r="B25" s="2" t="s">
        <v>110</v>
      </c>
      <c r="C25" s="2" t="s">
        <v>111</v>
      </c>
      <c r="D25" s="2" t="s">
        <v>19</v>
      </c>
      <c r="E25" s="2" t="s">
        <v>91</v>
      </c>
      <c r="F25" s="2" t="s">
        <v>156</v>
      </c>
      <c r="G25" s="2" t="s">
        <v>157</v>
      </c>
      <c r="H25" s="2" t="s">
        <v>164</v>
      </c>
      <c r="I25" s="2" t="s">
        <v>159</v>
      </c>
      <c r="J25" s="2"/>
      <c r="K25" s="2"/>
      <c r="L25" s="2">
        <v>12.3</v>
      </c>
      <c r="M25" s="2" t="s">
        <v>160</v>
      </c>
      <c r="N25" s="2"/>
      <c r="O25" s="2"/>
      <c r="P25" s="2"/>
      <c r="Q25" s="2" t="s">
        <v>94</v>
      </c>
      <c r="R25" s="2" t="s">
        <v>95</v>
      </c>
      <c r="S25">
        <f t="shared" si="0"/>
        <v>12.3</v>
      </c>
      <c r="T25">
        <f t="shared" si="4"/>
        <v>1404109.5890410959</v>
      </c>
      <c r="U25" t="s">
        <v>564</v>
      </c>
      <c r="V25" t="s">
        <v>568</v>
      </c>
    </row>
    <row r="26" spans="1:22" ht="12" customHeight="1" x14ac:dyDescent="0.3">
      <c r="A26" s="2" t="s">
        <v>166</v>
      </c>
      <c r="B26" s="2" t="s">
        <v>107</v>
      </c>
      <c r="C26" s="2" t="s">
        <v>108</v>
      </c>
      <c r="D26" s="2" t="s">
        <v>19</v>
      </c>
      <c r="E26" s="2" t="s">
        <v>93</v>
      </c>
      <c r="F26" s="2" t="s">
        <v>167</v>
      </c>
      <c r="G26" s="2"/>
      <c r="H26" s="2" t="s">
        <v>165</v>
      </c>
      <c r="I26" s="2" t="s">
        <v>23</v>
      </c>
      <c r="J26" s="2"/>
      <c r="K26" s="2"/>
      <c r="L26" s="2">
        <v>154</v>
      </c>
      <c r="M26" s="2" t="s">
        <v>168</v>
      </c>
      <c r="N26" s="2"/>
      <c r="O26" s="2"/>
      <c r="P26" s="2"/>
      <c r="Q26" s="2" t="s">
        <v>94</v>
      </c>
      <c r="R26" s="2" t="s">
        <v>95</v>
      </c>
      <c r="S26">
        <f t="shared" si="0"/>
        <v>154</v>
      </c>
      <c r="T26">
        <f>(S26*1000000)/(365*24)</f>
        <v>17579.908675799088</v>
      </c>
      <c r="U26" t="s">
        <v>564</v>
      </c>
      <c r="V26" t="s">
        <v>568</v>
      </c>
    </row>
    <row r="27" spans="1:22" ht="12" customHeight="1" x14ac:dyDescent="0.3">
      <c r="A27" s="2" t="s">
        <v>169</v>
      </c>
      <c r="B27" s="2" t="s">
        <v>107</v>
      </c>
      <c r="C27" s="2" t="s">
        <v>108</v>
      </c>
      <c r="D27" s="2" t="s">
        <v>19</v>
      </c>
      <c r="E27" s="2" t="s">
        <v>49</v>
      </c>
      <c r="F27" s="2" t="s">
        <v>170</v>
      </c>
      <c r="G27" s="2"/>
      <c r="H27" s="2" t="s">
        <v>165</v>
      </c>
      <c r="I27" s="2" t="s">
        <v>23</v>
      </c>
      <c r="J27" s="2"/>
      <c r="K27" s="2"/>
      <c r="L27" s="2">
        <v>0.02</v>
      </c>
      <c r="M27" s="2" t="s">
        <v>171</v>
      </c>
      <c r="N27" s="2"/>
      <c r="O27" s="2"/>
      <c r="P27" s="2"/>
      <c r="Q27" s="2" t="s">
        <v>94</v>
      </c>
      <c r="R27" s="2" t="s">
        <v>95</v>
      </c>
      <c r="S27">
        <f t="shared" si="0"/>
        <v>0.02</v>
      </c>
      <c r="T27">
        <v>0.02</v>
      </c>
      <c r="U27" t="s">
        <v>563</v>
      </c>
      <c r="V27" t="s">
        <v>568</v>
      </c>
    </row>
    <row r="28" spans="1:22" ht="12" customHeight="1" x14ac:dyDescent="0.3">
      <c r="A28" s="2" t="s">
        <v>173</v>
      </c>
      <c r="B28" s="2" t="s">
        <v>37</v>
      </c>
      <c r="C28" s="2" t="s">
        <v>31</v>
      </c>
      <c r="D28" s="2" t="s">
        <v>19</v>
      </c>
      <c r="E28" s="2" t="s">
        <v>49</v>
      </c>
      <c r="F28" s="2" t="s">
        <v>67</v>
      </c>
      <c r="G28" s="2" t="s">
        <v>172</v>
      </c>
      <c r="H28" s="2"/>
      <c r="I28" s="2" t="s">
        <v>26</v>
      </c>
      <c r="J28" s="2"/>
      <c r="K28" s="2"/>
      <c r="L28" s="2">
        <v>119</v>
      </c>
      <c r="M28" s="2" t="s">
        <v>174</v>
      </c>
      <c r="N28" s="2"/>
      <c r="O28" s="2"/>
      <c r="P28" s="2"/>
      <c r="Q28" s="2" t="s">
        <v>94</v>
      </c>
      <c r="R28" s="2" t="s">
        <v>95</v>
      </c>
      <c r="S28">
        <f t="shared" si="0"/>
        <v>119</v>
      </c>
      <c r="T28">
        <f>(S28/1000)*($X$4/1000)</f>
        <v>6.0928000000000002E-4</v>
      </c>
      <c r="U28" t="s">
        <v>563</v>
      </c>
      <c r="V28" t="s">
        <v>568</v>
      </c>
    </row>
    <row r="29" spans="1:22" ht="12" customHeight="1" x14ac:dyDescent="0.3">
      <c r="A29" s="2" t="s">
        <v>175</v>
      </c>
      <c r="B29" s="2" t="s">
        <v>37</v>
      </c>
      <c r="C29" s="2" t="s">
        <v>31</v>
      </c>
      <c r="D29" s="2" t="s">
        <v>19</v>
      </c>
      <c r="E29" s="2" t="s">
        <v>49</v>
      </c>
      <c r="F29" s="2" t="s">
        <v>67</v>
      </c>
      <c r="G29" s="2" t="s">
        <v>172</v>
      </c>
      <c r="H29" s="2" t="s">
        <v>176</v>
      </c>
      <c r="I29" s="2" t="s">
        <v>26</v>
      </c>
      <c r="J29" s="2"/>
      <c r="K29" s="2"/>
      <c r="L29" s="2">
        <v>11.4</v>
      </c>
      <c r="M29" s="2" t="s">
        <v>174</v>
      </c>
      <c r="N29" s="2"/>
      <c r="O29" s="2"/>
      <c r="P29" s="2"/>
      <c r="Q29" s="2" t="s">
        <v>94</v>
      </c>
      <c r="R29" s="2" t="s">
        <v>95</v>
      </c>
      <c r="S29">
        <f t="shared" si="0"/>
        <v>11.4</v>
      </c>
      <c r="T29">
        <f>(S29/1000)*($X$4/1000)</f>
        <v>5.8368000000000008E-5</v>
      </c>
      <c r="U29" t="s">
        <v>563</v>
      </c>
      <c r="V29" t="s">
        <v>568</v>
      </c>
    </row>
    <row r="30" spans="1:22" ht="12" customHeight="1" x14ac:dyDescent="0.3">
      <c r="A30" s="2" t="s">
        <v>177</v>
      </c>
      <c r="B30" s="2" t="s">
        <v>18</v>
      </c>
      <c r="C30" s="2" t="s">
        <v>108</v>
      </c>
      <c r="D30" s="2" t="s">
        <v>19</v>
      </c>
      <c r="E30" s="2" t="s">
        <v>93</v>
      </c>
      <c r="F30" s="2" t="s">
        <v>178</v>
      </c>
      <c r="G30" s="2"/>
      <c r="H30" s="2" t="s">
        <v>179</v>
      </c>
      <c r="I30" s="2"/>
      <c r="J30" s="2"/>
      <c r="K30" s="2"/>
      <c r="L30" s="2">
        <v>32.6</v>
      </c>
      <c r="M30" s="2" t="s">
        <v>180</v>
      </c>
      <c r="N30" s="2"/>
      <c r="O30" s="2"/>
      <c r="P30" s="2"/>
      <c r="Q30" s="2" t="s">
        <v>94</v>
      </c>
      <c r="R30" s="2" t="s">
        <v>95</v>
      </c>
      <c r="S30">
        <f t="shared" si="0"/>
        <v>32.6</v>
      </c>
      <c r="T30">
        <f>(S30*1000)</f>
        <v>32600</v>
      </c>
      <c r="U30" t="s">
        <v>564</v>
      </c>
      <c r="V30" t="s">
        <v>568</v>
      </c>
    </row>
    <row r="31" spans="1:22" ht="12" customHeight="1" x14ac:dyDescent="0.3">
      <c r="A31" s="2" t="s">
        <v>181</v>
      </c>
      <c r="B31" s="2" t="s">
        <v>18</v>
      </c>
      <c r="C31" s="2" t="s">
        <v>108</v>
      </c>
      <c r="D31" s="2" t="s">
        <v>19</v>
      </c>
      <c r="E31" s="2" t="s">
        <v>93</v>
      </c>
      <c r="F31" s="2" t="s">
        <v>182</v>
      </c>
      <c r="G31" s="2"/>
      <c r="H31" s="2" t="s">
        <v>183</v>
      </c>
      <c r="I31" s="2"/>
      <c r="J31" s="2"/>
      <c r="K31" s="2"/>
      <c r="L31" s="2">
        <v>10.3</v>
      </c>
      <c r="M31" s="2" t="s">
        <v>180</v>
      </c>
      <c r="N31" s="2"/>
      <c r="O31" s="2"/>
      <c r="P31" s="2"/>
      <c r="Q31" s="2" t="s">
        <v>94</v>
      </c>
      <c r="R31" s="2" t="s">
        <v>95</v>
      </c>
      <c r="S31">
        <f t="shared" si="0"/>
        <v>10.3</v>
      </c>
      <c r="T31">
        <f t="shared" ref="T31:T32" si="5">(S31*1000)</f>
        <v>10300</v>
      </c>
      <c r="U31" t="s">
        <v>564</v>
      </c>
      <c r="V31" t="s">
        <v>568</v>
      </c>
    </row>
    <row r="32" spans="1:22" ht="12" customHeight="1" x14ac:dyDescent="0.3">
      <c r="A32" s="2" t="s">
        <v>184</v>
      </c>
      <c r="B32" s="2" t="s">
        <v>18</v>
      </c>
      <c r="C32" s="2" t="s">
        <v>108</v>
      </c>
      <c r="D32" s="2" t="s">
        <v>19</v>
      </c>
      <c r="E32" s="2" t="s">
        <v>93</v>
      </c>
      <c r="F32" s="2" t="s">
        <v>185</v>
      </c>
      <c r="G32" s="2"/>
      <c r="H32" s="2" t="s">
        <v>183</v>
      </c>
      <c r="I32" s="2"/>
      <c r="J32" s="2"/>
      <c r="K32" s="2"/>
      <c r="L32" s="2">
        <v>0.5</v>
      </c>
      <c r="M32" s="2" t="s">
        <v>180</v>
      </c>
      <c r="N32" s="2"/>
      <c r="O32" s="2"/>
      <c r="P32" s="2"/>
      <c r="Q32" s="2" t="s">
        <v>94</v>
      </c>
      <c r="R32" s="2" t="s">
        <v>95</v>
      </c>
      <c r="S32">
        <f t="shared" si="0"/>
        <v>0.5</v>
      </c>
      <c r="T32">
        <f t="shared" si="5"/>
        <v>500</v>
      </c>
      <c r="U32" t="s">
        <v>564</v>
      </c>
      <c r="V32" t="s">
        <v>568</v>
      </c>
    </row>
    <row r="33" spans="1:22" ht="12" customHeight="1" x14ac:dyDescent="0.3">
      <c r="A33" s="2" t="s">
        <v>186</v>
      </c>
      <c r="B33" s="2" t="s">
        <v>37</v>
      </c>
      <c r="C33" s="2" t="s">
        <v>38</v>
      </c>
      <c r="D33" s="2" t="s">
        <v>19</v>
      </c>
      <c r="E33" s="2" t="s">
        <v>93</v>
      </c>
      <c r="F33" s="2" t="s">
        <v>187</v>
      </c>
      <c r="G33" s="2" t="s">
        <v>188</v>
      </c>
      <c r="H33" s="2" t="s">
        <v>189</v>
      </c>
      <c r="I33" s="2" t="s">
        <v>24</v>
      </c>
      <c r="J33" s="2"/>
      <c r="K33" s="2"/>
      <c r="L33" s="2">
        <v>306</v>
      </c>
      <c r="M33" s="2" t="s">
        <v>190</v>
      </c>
      <c r="N33" s="2"/>
      <c r="O33" s="2"/>
      <c r="P33" s="2" t="s">
        <v>191</v>
      </c>
      <c r="Q33" s="2" t="s">
        <v>94</v>
      </c>
      <c r="R33" s="2" t="s">
        <v>95</v>
      </c>
      <c r="S33">
        <f t="shared" si="0"/>
        <v>306</v>
      </c>
      <c r="T33">
        <f>(S33/(365*24))</f>
        <v>3.4931506849315071E-2</v>
      </c>
      <c r="U33" s="4" t="s">
        <v>563</v>
      </c>
      <c r="V33" t="s">
        <v>568</v>
      </c>
    </row>
    <row r="34" spans="1:22" ht="12" customHeight="1" x14ac:dyDescent="0.3">
      <c r="A34" s="2" t="s">
        <v>192</v>
      </c>
      <c r="B34" s="2" t="s">
        <v>37</v>
      </c>
      <c r="C34" s="2" t="s">
        <v>38</v>
      </c>
      <c r="D34" s="2" t="s">
        <v>19</v>
      </c>
      <c r="E34" s="2" t="s">
        <v>49</v>
      </c>
      <c r="F34" s="2" t="s">
        <v>193</v>
      </c>
      <c r="G34" s="2" t="s">
        <v>188</v>
      </c>
      <c r="H34" s="2" t="s">
        <v>189</v>
      </c>
      <c r="I34" s="2" t="s">
        <v>24</v>
      </c>
      <c r="J34" s="2"/>
      <c r="K34" s="2"/>
      <c r="L34" s="2">
        <v>5.7</v>
      </c>
      <c r="M34" s="2" t="s">
        <v>194</v>
      </c>
      <c r="N34" s="2"/>
      <c r="O34" s="2"/>
      <c r="P34" s="2" t="s">
        <v>191</v>
      </c>
      <c r="Q34" s="2" t="s">
        <v>94</v>
      </c>
      <c r="R34" s="2" t="s">
        <v>95</v>
      </c>
      <c r="S34">
        <f t="shared" si="0"/>
        <v>5.7</v>
      </c>
      <c r="T34">
        <f>((S34*1000000)/24)/24</f>
        <v>9895.8333333333339</v>
      </c>
      <c r="U34" s="4" t="s">
        <v>564</v>
      </c>
      <c r="V34" t="s">
        <v>568</v>
      </c>
    </row>
    <row r="35" spans="1:22" ht="12" customHeight="1" x14ac:dyDescent="0.3">
      <c r="A35" s="2" t="s">
        <v>195</v>
      </c>
      <c r="B35" s="2" t="s">
        <v>30</v>
      </c>
      <c r="C35" s="2" t="s">
        <v>31</v>
      </c>
      <c r="D35" s="2" t="s">
        <v>19</v>
      </c>
      <c r="E35" s="2" t="s">
        <v>93</v>
      </c>
      <c r="F35" s="2" t="s">
        <v>196</v>
      </c>
      <c r="G35" s="2" t="s">
        <v>197</v>
      </c>
      <c r="H35" s="2"/>
      <c r="I35" s="2"/>
      <c r="J35" s="2"/>
      <c r="K35" s="2"/>
      <c r="L35" s="2">
        <v>8.7600000000000004E-4</v>
      </c>
      <c r="M35" s="2" t="s">
        <v>198</v>
      </c>
      <c r="N35" s="2"/>
      <c r="O35" s="2"/>
      <c r="P35" s="2" t="s">
        <v>199</v>
      </c>
      <c r="Q35" s="2" t="s">
        <v>97</v>
      </c>
      <c r="R35" s="2" t="s">
        <v>95</v>
      </c>
      <c r="S35">
        <f t="shared" si="0"/>
        <v>8.7600000000000004E-4</v>
      </c>
      <c r="T35">
        <f>(S35*1000)*($X$4/1000)</f>
        <v>4.4851200000000004E-3</v>
      </c>
      <c r="U35" s="4" t="s">
        <v>563</v>
      </c>
      <c r="V35" t="s">
        <v>568</v>
      </c>
    </row>
    <row r="36" spans="1:22" ht="12" customHeight="1" x14ac:dyDescent="0.3">
      <c r="A36" s="2" t="s">
        <v>200</v>
      </c>
      <c r="B36" s="2" t="s">
        <v>30</v>
      </c>
      <c r="C36" s="2" t="s">
        <v>31</v>
      </c>
      <c r="D36" s="2" t="s">
        <v>19</v>
      </c>
      <c r="E36" s="2" t="s">
        <v>93</v>
      </c>
      <c r="F36" s="2" t="s">
        <v>201</v>
      </c>
      <c r="G36" s="2" t="s">
        <v>202</v>
      </c>
      <c r="H36" s="2"/>
      <c r="I36" s="2"/>
      <c r="J36" s="2"/>
      <c r="K36" s="2"/>
      <c r="L36" s="2">
        <v>0.54300000000000004</v>
      </c>
      <c r="M36" s="2" t="s">
        <v>204</v>
      </c>
      <c r="N36" s="2"/>
      <c r="O36" s="2"/>
      <c r="P36" s="2" t="s">
        <v>205</v>
      </c>
      <c r="Q36" s="2" t="s">
        <v>97</v>
      </c>
      <c r="R36" s="2" t="s">
        <v>95</v>
      </c>
      <c r="S36">
        <f t="shared" si="0"/>
        <v>0.54300000000000004</v>
      </c>
      <c r="T36">
        <f t="shared" ref="T36:T37" si="6">(S36*1000)*($X$4/1000)</f>
        <v>2.7801600000000004</v>
      </c>
      <c r="U36" s="4" t="s">
        <v>563</v>
      </c>
      <c r="V36" t="s">
        <v>568</v>
      </c>
    </row>
    <row r="37" spans="1:22" ht="12" customHeight="1" x14ac:dyDescent="0.3">
      <c r="A37" s="2" t="s">
        <v>206</v>
      </c>
      <c r="B37" s="2" t="s">
        <v>30</v>
      </c>
      <c r="C37" s="2" t="s">
        <v>31</v>
      </c>
      <c r="D37" s="2" t="s">
        <v>19</v>
      </c>
      <c r="E37" s="2" t="s">
        <v>49</v>
      </c>
      <c r="F37" s="2" t="s">
        <v>201</v>
      </c>
      <c r="G37" s="2" t="s">
        <v>207</v>
      </c>
      <c r="H37" s="2"/>
      <c r="I37" s="2"/>
      <c r="J37" s="2"/>
      <c r="K37" s="2"/>
      <c r="L37" s="2">
        <v>5.8999999999999999E-3</v>
      </c>
      <c r="M37" s="2" t="s">
        <v>204</v>
      </c>
      <c r="N37" s="2"/>
      <c r="O37" s="2"/>
      <c r="P37" s="2" t="s">
        <v>209</v>
      </c>
      <c r="Q37" s="2" t="s">
        <v>97</v>
      </c>
      <c r="R37" s="2" t="s">
        <v>95</v>
      </c>
      <c r="S37">
        <f t="shared" si="0"/>
        <v>5.8999999999999999E-3</v>
      </c>
      <c r="T37">
        <f t="shared" si="6"/>
        <v>3.0207999999999999E-2</v>
      </c>
      <c r="U37" s="4" t="s">
        <v>563</v>
      </c>
      <c r="V37" t="s">
        <v>568</v>
      </c>
    </row>
    <row r="38" spans="1:22" ht="12" customHeight="1" x14ac:dyDescent="0.3">
      <c r="A38" s="2" t="s">
        <v>210</v>
      </c>
      <c r="B38" s="2" t="s">
        <v>30</v>
      </c>
      <c r="C38" s="2" t="s">
        <v>31</v>
      </c>
      <c r="D38" s="2" t="s">
        <v>19</v>
      </c>
      <c r="E38" s="2" t="s">
        <v>49</v>
      </c>
      <c r="F38" s="2" t="s">
        <v>201</v>
      </c>
      <c r="G38" s="2" t="s">
        <v>211</v>
      </c>
      <c r="H38" s="2"/>
      <c r="I38" s="2"/>
      <c r="J38" s="2"/>
      <c r="K38" s="2"/>
      <c r="L38" s="2">
        <v>5.0000000000000001E-3</v>
      </c>
      <c r="M38" s="2" t="s">
        <v>204</v>
      </c>
      <c r="N38" s="2"/>
      <c r="O38" s="2"/>
      <c r="P38" s="2" t="s">
        <v>209</v>
      </c>
      <c r="Q38" s="2" t="s">
        <v>97</v>
      </c>
      <c r="R38" s="2" t="s">
        <v>95</v>
      </c>
      <c r="S38">
        <f t="shared" si="0"/>
        <v>5.0000000000000001E-3</v>
      </c>
      <c r="T38">
        <f>(S38*1000)*($X$4/1000)</f>
        <v>2.5600000000000001E-2</v>
      </c>
      <c r="U38" s="4" t="s">
        <v>563</v>
      </c>
      <c r="V38" t="s">
        <v>568</v>
      </c>
    </row>
    <row r="39" spans="1:22" ht="12" customHeight="1" x14ac:dyDescent="0.3">
      <c r="A39" s="2" t="s">
        <v>213</v>
      </c>
      <c r="B39" s="2" t="s">
        <v>41</v>
      </c>
      <c r="C39" s="2" t="s">
        <v>63</v>
      </c>
      <c r="D39" s="2" t="s">
        <v>19</v>
      </c>
      <c r="E39" s="2" t="s">
        <v>93</v>
      </c>
      <c r="F39" s="2" t="s">
        <v>214</v>
      </c>
      <c r="G39" s="2" t="s">
        <v>215</v>
      </c>
      <c r="H39" s="2"/>
      <c r="I39" s="2"/>
      <c r="J39" s="2"/>
      <c r="K39" s="2"/>
      <c r="L39" s="2">
        <v>2.6</v>
      </c>
      <c r="M39" s="2" t="s">
        <v>216</v>
      </c>
      <c r="N39" s="2"/>
      <c r="O39" s="2"/>
      <c r="P39" s="2"/>
      <c r="Q39" s="2" t="s">
        <v>97</v>
      </c>
      <c r="R39" s="2" t="s">
        <v>95</v>
      </c>
      <c r="S39">
        <f t="shared" si="0"/>
        <v>2.6</v>
      </c>
      <c r="T39">
        <f>S39*($X$2/1000)</f>
        <v>4.9400000000000001E-5</v>
      </c>
      <c r="U39" s="4" t="s">
        <v>563</v>
      </c>
      <c r="V39" t="s">
        <v>568</v>
      </c>
    </row>
    <row r="40" spans="1:22" ht="12" customHeight="1" x14ac:dyDescent="0.3">
      <c r="A40" s="2" t="s">
        <v>217</v>
      </c>
      <c r="B40" s="2" t="s">
        <v>41</v>
      </c>
      <c r="C40" s="2" t="s">
        <v>63</v>
      </c>
      <c r="D40" s="2" t="s">
        <v>19</v>
      </c>
      <c r="E40" s="2" t="s">
        <v>93</v>
      </c>
      <c r="F40" s="2" t="s">
        <v>214</v>
      </c>
      <c r="G40" s="2" t="s">
        <v>218</v>
      </c>
      <c r="H40" s="2"/>
      <c r="I40" s="2"/>
      <c r="J40" s="2"/>
      <c r="K40" s="2"/>
      <c r="L40" s="2">
        <v>20.9</v>
      </c>
      <c r="M40" s="2" t="s">
        <v>216</v>
      </c>
      <c r="N40" s="2"/>
      <c r="O40" s="2"/>
      <c r="P40" s="2"/>
      <c r="Q40" s="2" t="s">
        <v>97</v>
      </c>
      <c r="R40" s="2" t="s">
        <v>95</v>
      </c>
      <c r="S40">
        <f t="shared" si="0"/>
        <v>20.9</v>
      </c>
      <c r="T40">
        <f t="shared" ref="T40:T46" si="7">S40*($X$2/1000)</f>
        <v>3.971E-4</v>
      </c>
      <c r="U40" s="4" t="s">
        <v>563</v>
      </c>
      <c r="V40" t="s">
        <v>568</v>
      </c>
    </row>
    <row r="41" spans="1:22" ht="12" customHeight="1" x14ac:dyDescent="0.3">
      <c r="A41" s="2" t="s">
        <v>219</v>
      </c>
      <c r="B41" s="2" t="s">
        <v>41</v>
      </c>
      <c r="C41" s="2" t="s">
        <v>63</v>
      </c>
      <c r="D41" s="2" t="s">
        <v>19</v>
      </c>
      <c r="E41" s="2" t="s">
        <v>93</v>
      </c>
      <c r="F41" s="2" t="s">
        <v>214</v>
      </c>
      <c r="G41" s="2" t="s">
        <v>220</v>
      </c>
      <c r="H41" s="2"/>
      <c r="I41" s="2"/>
      <c r="J41" s="2"/>
      <c r="K41" s="2"/>
      <c r="L41" s="2">
        <v>13.3</v>
      </c>
      <c r="M41" s="2" t="s">
        <v>216</v>
      </c>
      <c r="N41" s="2"/>
      <c r="O41" s="2"/>
      <c r="P41" s="2"/>
      <c r="Q41" s="2" t="s">
        <v>97</v>
      </c>
      <c r="R41" s="2" t="s">
        <v>95</v>
      </c>
      <c r="S41">
        <f t="shared" si="0"/>
        <v>13.3</v>
      </c>
      <c r="T41">
        <f t="shared" si="7"/>
        <v>2.5270000000000002E-4</v>
      </c>
      <c r="U41" s="4" t="s">
        <v>563</v>
      </c>
      <c r="V41" t="s">
        <v>568</v>
      </c>
    </row>
    <row r="42" spans="1:22" ht="12" customHeight="1" x14ac:dyDescent="0.3">
      <c r="A42" s="2" t="s">
        <v>221</v>
      </c>
      <c r="B42" s="2" t="s">
        <v>41</v>
      </c>
      <c r="C42" s="2" t="s">
        <v>63</v>
      </c>
      <c r="D42" s="2" t="s">
        <v>19</v>
      </c>
      <c r="E42" s="2" t="s">
        <v>93</v>
      </c>
      <c r="F42" s="2" t="s">
        <v>222</v>
      </c>
      <c r="G42" s="2" t="s">
        <v>223</v>
      </c>
      <c r="H42" s="2"/>
      <c r="I42" s="2"/>
      <c r="J42" s="2"/>
      <c r="K42" s="2"/>
      <c r="L42" s="2">
        <v>7</v>
      </c>
      <c r="M42" s="2" t="s">
        <v>216</v>
      </c>
      <c r="N42" s="2"/>
      <c r="O42" s="2"/>
      <c r="P42" s="2" t="s">
        <v>224</v>
      </c>
      <c r="Q42" s="2" t="s">
        <v>97</v>
      </c>
      <c r="R42" s="2" t="s">
        <v>95</v>
      </c>
      <c r="S42">
        <f t="shared" si="0"/>
        <v>7</v>
      </c>
      <c r="T42">
        <f t="shared" si="7"/>
        <v>1.3300000000000001E-4</v>
      </c>
      <c r="U42" s="4" t="s">
        <v>563</v>
      </c>
      <c r="V42" t="s">
        <v>568</v>
      </c>
    </row>
    <row r="43" spans="1:22" ht="12" customHeight="1" x14ac:dyDescent="0.3">
      <c r="A43" s="2" t="s">
        <v>225</v>
      </c>
      <c r="B43" s="2" t="s">
        <v>41</v>
      </c>
      <c r="C43" s="2" t="s">
        <v>63</v>
      </c>
      <c r="D43" s="2" t="s">
        <v>19</v>
      </c>
      <c r="E43" s="2" t="s">
        <v>93</v>
      </c>
      <c r="F43" s="2" t="s">
        <v>226</v>
      </c>
      <c r="G43" s="2" t="s">
        <v>227</v>
      </c>
      <c r="H43" s="2"/>
      <c r="I43" s="2"/>
      <c r="J43" s="2"/>
      <c r="K43" s="2"/>
      <c r="L43" s="2">
        <v>224.5</v>
      </c>
      <c r="M43" s="2" t="s">
        <v>216</v>
      </c>
      <c r="N43" s="2"/>
      <c r="O43" s="2"/>
      <c r="P43" s="2" t="s">
        <v>228</v>
      </c>
      <c r="Q43" s="2" t="s">
        <v>97</v>
      </c>
      <c r="R43" s="2" t="s">
        <v>95</v>
      </c>
      <c r="S43">
        <f t="shared" si="0"/>
        <v>224.5</v>
      </c>
      <c r="T43">
        <f t="shared" si="7"/>
        <v>4.2655000000000002E-3</v>
      </c>
      <c r="U43" s="4" t="s">
        <v>563</v>
      </c>
      <c r="V43" t="s">
        <v>568</v>
      </c>
    </row>
    <row r="44" spans="1:22" ht="12" customHeight="1" x14ac:dyDescent="0.3">
      <c r="A44" s="2" t="s">
        <v>229</v>
      </c>
      <c r="B44" s="2" t="s">
        <v>41</v>
      </c>
      <c r="C44" s="2" t="s">
        <v>63</v>
      </c>
      <c r="D44" s="2" t="s">
        <v>19</v>
      </c>
      <c r="E44" s="2" t="s">
        <v>93</v>
      </c>
      <c r="F44" s="2" t="s">
        <v>230</v>
      </c>
      <c r="G44" s="2" t="s">
        <v>227</v>
      </c>
      <c r="H44" s="2"/>
      <c r="I44" s="2"/>
      <c r="J44" s="2"/>
      <c r="K44" s="2"/>
      <c r="L44" s="2">
        <v>4</v>
      </c>
      <c r="M44" s="2" t="s">
        <v>216</v>
      </c>
      <c r="N44" s="2"/>
      <c r="O44" s="2"/>
      <c r="P44" s="2" t="s">
        <v>228</v>
      </c>
      <c r="Q44" s="2" t="s">
        <v>97</v>
      </c>
      <c r="R44" s="2" t="s">
        <v>95</v>
      </c>
      <c r="S44">
        <f t="shared" si="0"/>
        <v>4</v>
      </c>
      <c r="T44">
        <f t="shared" si="7"/>
        <v>7.6000000000000004E-5</v>
      </c>
      <c r="U44" s="4" t="s">
        <v>563</v>
      </c>
      <c r="V44" t="s">
        <v>568</v>
      </c>
    </row>
    <row r="45" spans="1:22" ht="12" customHeight="1" x14ac:dyDescent="0.3">
      <c r="A45" s="2" t="s">
        <v>231</v>
      </c>
      <c r="B45" s="2" t="s">
        <v>41</v>
      </c>
      <c r="C45" s="2" t="s">
        <v>63</v>
      </c>
      <c r="D45" s="2" t="s">
        <v>19</v>
      </c>
      <c r="E45" s="2" t="s">
        <v>93</v>
      </c>
      <c r="F45" s="2" t="s">
        <v>232</v>
      </c>
      <c r="G45" s="2" t="s">
        <v>227</v>
      </c>
      <c r="H45" s="2"/>
      <c r="I45" s="2"/>
      <c r="J45" s="2"/>
      <c r="K45" s="2"/>
      <c r="L45" s="2">
        <v>8</v>
      </c>
      <c r="M45" s="2" t="s">
        <v>216</v>
      </c>
      <c r="N45" s="2"/>
      <c r="O45" s="2"/>
      <c r="P45" s="2" t="s">
        <v>228</v>
      </c>
      <c r="Q45" s="2" t="s">
        <v>97</v>
      </c>
      <c r="R45" s="2" t="s">
        <v>95</v>
      </c>
      <c r="S45">
        <f t="shared" si="0"/>
        <v>8</v>
      </c>
      <c r="T45">
        <f t="shared" si="7"/>
        <v>1.5200000000000001E-4</v>
      </c>
      <c r="U45" s="4" t="s">
        <v>563</v>
      </c>
      <c r="V45" t="s">
        <v>568</v>
      </c>
    </row>
    <row r="46" spans="1:22" ht="12" customHeight="1" x14ac:dyDescent="0.3">
      <c r="A46" s="2" t="s">
        <v>233</v>
      </c>
      <c r="B46" s="2" t="s">
        <v>41</v>
      </c>
      <c r="C46" s="2" t="s">
        <v>63</v>
      </c>
      <c r="D46" s="2" t="s">
        <v>19</v>
      </c>
      <c r="E46" s="2" t="s">
        <v>93</v>
      </c>
      <c r="F46" s="2" t="s">
        <v>234</v>
      </c>
      <c r="G46" s="2" t="s">
        <v>227</v>
      </c>
      <c r="H46" s="2"/>
      <c r="I46" s="2"/>
      <c r="J46" s="2"/>
      <c r="K46" s="2"/>
      <c r="L46" s="2">
        <v>1.5</v>
      </c>
      <c r="M46" s="2" t="s">
        <v>216</v>
      </c>
      <c r="N46" s="2"/>
      <c r="O46" s="2"/>
      <c r="P46" s="2" t="s">
        <v>228</v>
      </c>
      <c r="Q46" s="2" t="s">
        <v>97</v>
      </c>
      <c r="R46" s="2" t="s">
        <v>95</v>
      </c>
      <c r="S46">
        <f t="shared" si="0"/>
        <v>1.5</v>
      </c>
      <c r="T46">
        <f t="shared" si="7"/>
        <v>2.8500000000000002E-5</v>
      </c>
      <c r="U46" s="4" t="s">
        <v>563</v>
      </c>
      <c r="V46" t="s">
        <v>568</v>
      </c>
    </row>
    <row r="47" spans="1:22" ht="12" customHeight="1" x14ac:dyDescent="0.3">
      <c r="A47" s="2" t="s">
        <v>236</v>
      </c>
      <c r="B47" s="2" t="s">
        <v>110</v>
      </c>
      <c r="C47" s="2" t="s">
        <v>111</v>
      </c>
      <c r="D47" s="2" t="s">
        <v>19</v>
      </c>
      <c r="E47" s="2" t="s">
        <v>91</v>
      </c>
      <c r="F47" s="2" t="s">
        <v>156</v>
      </c>
      <c r="G47" s="2" t="s">
        <v>237</v>
      </c>
      <c r="H47" s="2" t="s">
        <v>158</v>
      </c>
      <c r="I47" s="2" t="s">
        <v>159</v>
      </c>
      <c r="J47" s="2"/>
      <c r="K47" s="2"/>
      <c r="L47" s="2">
        <v>8.1</v>
      </c>
      <c r="M47" s="2" t="s">
        <v>160</v>
      </c>
      <c r="N47" s="2"/>
      <c r="O47" s="2"/>
      <c r="P47" s="2"/>
      <c r="Q47" s="2" t="s">
        <v>94</v>
      </c>
      <c r="R47" s="2" t="s">
        <v>95</v>
      </c>
      <c r="S47">
        <f t="shared" si="0"/>
        <v>8.1</v>
      </c>
      <c r="T47">
        <f>(S47*1000000000)/(365*24)</f>
        <v>924657.53424657532</v>
      </c>
      <c r="U47" s="4" t="s">
        <v>564</v>
      </c>
      <c r="V47" t="s">
        <v>568</v>
      </c>
    </row>
    <row r="48" spans="1:22" ht="12" customHeight="1" x14ac:dyDescent="0.3">
      <c r="A48" s="2" t="s">
        <v>238</v>
      </c>
      <c r="B48" s="2" t="s">
        <v>110</v>
      </c>
      <c r="C48" s="2" t="s">
        <v>111</v>
      </c>
      <c r="D48" s="2" t="s">
        <v>19</v>
      </c>
      <c r="E48" s="2" t="s">
        <v>91</v>
      </c>
      <c r="F48" s="2" t="s">
        <v>156</v>
      </c>
      <c r="G48" s="2" t="s">
        <v>237</v>
      </c>
      <c r="H48" s="2" t="s">
        <v>162</v>
      </c>
      <c r="I48" s="2" t="s">
        <v>159</v>
      </c>
      <c r="J48" s="2"/>
      <c r="K48" s="2"/>
      <c r="L48" s="2">
        <v>10.5</v>
      </c>
      <c r="M48" s="2" t="s">
        <v>160</v>
      </c>
      <c r="N48" s="2"/>
      <c r="O48" s="2"/>
      <c r="P48" s="2"/>
      <c r="Q48" s="2" t="s">
        <v>94</v>
      </c>
      <c r="R48" s="2" t="s">
        <v>95</v>
      </c>
      <c r="S48">
        <f t="shared" si="0"/>
        <v>10.5</v>
      </c>
      <c r="T48">
        <f t="shared" ref="T48:T52" si="8">(S48*1000000000)/(365*24)</f>
        <v>1198630.1369863013</v>
      </c>
      <c r="U48" s="4" t="s">
        <v>564</v>
      </c>
      <c r="V48" t="s">
        <v>568</v>
      </c>
    </row>
    <row r="49" spans="1:22" ht="12" customHeight="1" x14ac:dyDescent="0.3">
      <c r="A49" s="2" t="s">
        <v>239</v>
      </c>
      <c r="B49" s="2" t="s">
        <v>110</v>
      </c>
      <c r="C49" s="2" t="s">
        <v>111</v>
      </c>
      <c r="D49" s="2" t="s">
        <v>19</v>
      </c>
      <c r="E49" s="2" t="s">
        <v>91</v>
      </c>
      <c r="F49" s="2" t="s">
        <v>156</v>
      </c>
      <c r="G49" s="2" t="s">
        <v>237</v>
      </c>
      <c r="H49" s="2" t="s">
        <v>164</v>
      </c>
      <c r="I49" s="2" t="s">
        <v>159</v>
      </c>
      <c r="J49" s="2"/>
      <c r="K49" s="2"/>
      <c r="L49" s="2">
        <v>9.6</v>
      </c>
      <c r="M49" s="2" t="s">
        <v>160</v>
      </c>
      <c r="N49" s="2"/>
      <c r="O49" s="2"/>
      <c r="P49" s="2"/>
      <c r="Q49" s="2" t="s">
        <v>94</v>
      </c>
      <c r="R49" s="2" t="s">
        <v>95</v>
      </c>
      <c r="S49">
        <f t="shared" si="0"/>
        <v>9.6</v>
      </c>
      <c r="T49">
        <f t="shared" si="8"/>
        <v>1095890.4109589041</v>
      </c>
      <c r="U49" s="4" t="s">
        <v>564</v>
      </c>
      <c r="V49" t="s">
        <v>568</v>
      </c>
    </row>
    <row r="50" spans="1:22" ht="12" customHeight="1" x14ac:dyDescent="0.3">
      <c r="A50" s="2" t="s">
        <v>240</v>
      </c>
      <c r="B50" s="2" t="s">
        <v>110</v>
      </c>
      <c r="C50" s="2" t="s">
        <v>111</v>
      </c>
      <c r="D50" s="2" t="s">
        <v>19</v>
      </c>
      <c r="E50" s="2" t="s">
        <v>91</v>
      </c>
      <c r="F50" s="2" t="s">
        <v>156</v>
      </c>
      <c r="G50" s="2" t="s">
        <v>241</v>
      </c>
      <c r="H50" s="2" t="s">
        <v>158</v>
      </c>
      <c r="I50" s="2" t="s">
        <v>159</v>
      </c>
      <c r="J50" s="2"/>
      <c r="K50" s="2"/>
      <c r="L50" s="2">
        <v>5.7</v>
      </c>
      <c r="M50" s="2" t="s">
        <v>160</v>
      </c>
      <c r="N50" s="2"/>
      <c r="O50" s="2"/>
      <c r="P50" s="2"/>
      <c r="Q50" s="2" t="s">
        <v>94</v>
      </c>
      <c r="R50" s="2" t="s">
        <v>95</v>
      </c>
      <c r="S50">
        <f t="shared" si="0"/>
        <v>5.7</v>
      </c>
      <c r="T50">
        <f t="shared" si="8"/>
        <v>650684.93150684936</v>
      </c>
      <c r="U50" s="4" t="s">
        <v>564</v>
      </c>
      <c r="V50" t="s">
        <v>568</v>
      </c>
    </row>
    <row r="51" spans="1:22" ht="12" customHeight="1" x14ac:dyDescent="0.3">
      <c r="A51" s="2" t="s">
        <v>242</v>
      </c>
      <c r="B51" s="2" t="s">
        <v>110</v>
      </c>
      <c r="C51" s="2" t="s">
        <v>111</v>
      </c>
      <c r="D51" s="2" t="s">
        <v>19</v>
      </c>
      <c r="E51" s="2" t="s">
        <v>91</v>
      </c>
      <c r="F51" s="2" t="s">
        <v>156</v>
      </c>
      <c r="G51" s="2" t="s">
        <v>241</v>
      </c>
      <c r="H51" s="2" t="s">
        <v>162</v>
      </c>
      <c r="I51" s="2" t="s">
        <v>159</v>
      </c>
      <c r="J51" s="2"/>
      <c r="K51" s="2"/>
      <c r="L51" s="2">
        <v>7.3</v>
      </c>
      <c r="M51" s="2" t="s">
        <v>160</v>
      </c>
      <c r="N51" s="2"/>
      <c r="O51" s="2"/>
      <c r="P51" s="2"/>
      <c r="Q51" s="2" t="s">
        <v>94</v>
      </c>
      <c r="R51" s="2" t="s">
        <v>95</v>
      </c>
      <c r="S51">
        <f t="shared" si="0"/>
        <v>7.3</v>
      </c>
      <c r="T51">
        <f t="shared" si="8"/>
        <v>833333.33333333337</v>
      </c>
      <c r="U51" s="4" t="s">
        <v>564</v>
      </c>
      <c r="V51" t="s">
        <v>568</v>
      </c>
    </row>
    <row r="52" spans="1:22" ht="12" customHeight="1" x14ac:dyDescent="0.3">
      <c r="A52" s="2" t="s">
        <v>243</v>
      </c>
      <c r="B52" s="2" t="s">
        <v>110</v>
      </c>
      <c r="C52" s="2" t="s">
        <v>111</v>
      </c>
      <c r="D52" s="2" t="s">
        <v>19</v>
      </c>
      <c r="E52" s="2" t="s">
        <v>91</v>
      </c>
      <c r="F52" s="2" t="s">
        <v>156</v>
      </c>
      <c r="G52" s="2" t="s">
        <v>241</v>
      </c>
      <c r="H52" s="2" t="s">
        <v>164</v>
      </c>
      <c r="I52" s="2" t="s">
        <v>159</v>
      </c>
      <c r="J52" s="2"/>
      <c r="K52" s="2"/>
      <c r="L52" s="2">
        <v>6.7</v>
      </c>
      <c r="M52" s="2" t="s">
        <v>160</v>
      </c>
      <c r="N52" s="2"/>
      <c r="O52" s="2"/>
      <c r="P52" s="2"/>
      <c r="Q52" s="2" t="s">
        <v>94</v>
      </c>
      <c r="R52" s="2" t="s">
        <v>95</v>
      </c>
      <c r="S52">
        <f t="shared" si="0"/>
        <v>6.7</v>
      </c>
      <c r="T52">
        <f t="shared" si="8"/>
        <v>764840.18264840182</v>
      </c>
      <c r="U52" s="4" t="s">
        <v>564</v>
      </c>
      <c r="V52" t="s">
        <v>568</v>
      </c>
    </row>
    <row r="53" spans="1:22" ht="12" customHeight="1" x14ac:dyDescent="0.3">
      <c r="A53" s="2" t="s">
        <v>244</v>
      </c>
      <c r="B53" s="2" t="s">
        <v>18</v>
      </c>
      <c r="C53" s="2" t="s">
        <v>108</v>
      </c>
      <c r="D53" s="2" t="s">
        <v>19</v>
      </c>
      <c r="E53" s="2" t="s">
        <v>93</v>
      </c>
      <c r="F53" s="2" t="s">
        <v>245</v>
      </c>
      <c r="G53" s="2"/>
      <c r="H53" s="2" t="s">
        <v>183</v>
      </c>
      <c r="I53" s="2" t="s">
        <v>23</v>
      </c>
      <c r="J53" s="2"/>
      <c r="K53" s="2"/>
      <c r="L53" s="2">
        <v>2.4</v>
      </c>
      <c r="M53" s="2" t="s">
        <v>180</v>
      </c>
      <c r="N53" s="2"/>
      <c r="O53" s="2"/>
      <c r="P53" s="2"/>
      <c r="Q53" s="2" t="s">
        <v>94</v>
      </c>
      <c r="R53" s="2" t="s">
        <v>95</v>
      </c>
      <c r="S53">
        <f t="shared" si="0"/>
        <v>2.4</v>
      </c>
      <c r="T53">
        <f>(S53*1000)</f>
        <v>2400</v>
      </c>
      <c r="U53" s="4" t="s">
        <v>563</v>
      </c>
      <c r="V53" t="s">
        <v>568</v>
      </c>
    </row>
    <row r="54" spans="1:22" ht="12" customHeight="1" x14ac:dyDescent="0.3">
      <c r="A54" s="2" t="s">
        <v>246</v>
      </c>
      <c r="B54" s="2" t="s">
        <v>18</v>
      </c>
      <c r="C54" s="2" t="s">
        <v>108</v>
      </c>
      <c r="D54" s="2" t="s">
        <v>19</v>
      </c>
      <c r="E54" s="2" t="s">
        <v>93</v>
      </c>
      <c r="F54" s="2" t="s">
        <v>247</v>
      </c>
      <c r="G54" s="2"/>
      <c r="H54" s="2" t="s">
        <v>248</v>
      </c>
      <c r="I54" s="2" t="s">
        <v>23</v>
      </c>
      <c r="J54" s="2"/>
      <c r="K54" s="2"/>
      <c r="L54" s="2">
        <v>3.8</v>
      </c>
      <c r="M54" s="2" t="s">
        <v>180</v>
      </c>
      <c r="N54" s="2"/>
      <c r="O54" s="2"/>
      <c r="P54" s="2"/>
      <c r="Q54" s="2" t="s">
        <v>94</v>
      </c>
      <c r="R54" s="2" t="s">
        <v>95</v>
      </c>
      <c r="S54">
        <f t="shared" si="0"/>
        <v>3.8</v>
      </c>
      <c r="T54">
        <f t="shared" ref="T54:T55" si="9">(S54*1000)</f>
        <v>3800</v>
      </c>
      <c r="U54" s="4" t="s">
        <v>563</v>
      </c>
      <c r="V54" t="s">
        <v>568</v>
      </c>
    </row>
    <row r="55" spans="1:22" ht="12" customHeight="1" x14ac:dyDescent="0.3">
      <c r="A55" s="2" t="s">
        <v>249</v>
      </c>
      <c r="B55" s="2" t="s">
        <v>18</v>
      </c>
      <c r="C55" s="2" t="s">
        <v>108</v>
      </c>
      <c r="D55" s="2" t="s">
        <v>19</v>
      </c>
      <c r="E55" s="2" t="s">
        <v>93</v>
      </c>
      <c r="F55" s="2" t="s">
        <v>250</v>
      </c>
      <c r="G55" s="2"/>
      <c r="H55" s="2" t="s">
        <v>183</v>
      </c>
      <c r="I55" s="2" t="s">
        <v>23</v>
      </c>
      <c r="J55" s="2"/>
      <c r="K55" s="2"/>
      <c r="L55" s="2">
        <v>4.3</v>
      </c>
      <c r="M55" s="2" t="s">
        <v>180</v>
      </c>
      <c r="N55" s="2"/>
      <c r="O55" s="2"/>
      <c r="P55" s="2"/>
      <c r="Q55" s="2" t="s">
        <v>94</v>
      </c>
      <c r="R55" s="2" t="s">
        <v>95</v>
      </c>
      <c r="S55">
        <f t="shared" si="0"/>
        <v>4.3</v>
      </c>
      <c r="T55">
        <f t="shared" si="9"/>
        <v>4300</v>
      </c>
      <c r="U55" s="4" t="s">
        <v>563</v>
      </c>
      <c r="V55" t="s">
        <v>568</v>
      </c>
    </row>
    <row r="56" spans="1:22" ht="12" customHeight="1" x14ac:dyDescent="0.3">
      <c r="A56" s="2" t="s">
        <v>254</v>
      </c>
      <c r="B56" s="2" t="s">
        <v>37</v>
      </c>
      <c r="C56" s="2" t="s">
        <v>38</v>
      </c>
      <c r="D56" s="2" t="s">
        <v>19</v>
      </c>
      <c r="E56" s="2" t="s">
        <v>93</v>
      </c>
      <c r="F56" s="2" t="s">
        <v>255</v>
      </c>
      <c r="G56" s="2" t="s">
        <v>251</v>
      </c>
      <c r="H56" s="2"/>
      <c r="I56" s="2" t="s">
        <v>26</v>
      </c>
      <c r="J56" s="2"/>
      <c r="K56" s="2"/>
      <c r="L56" s="2">
        <v>1.1499999999999999</v>
      </c>
      <c r="M56" s="2" t="s">
        <v>252</v>
      </c>
      <c r="N56" s="2"/>
      <c r="O56" s="2"/>
      <c r="P56" s="2" t="s">
        <v>253</v>
      </c>
      <c r="Q56" s="2" t="s">
        <v>94</v>
      </c>
      <c r="R56" s="2" t="s">
        <v>95</v>
      </c>
      <c r="S56">
        <f t="shared" ref="S56:S74" si="10">_xlfn.NUMBERVALUE(L56)</f>
        <v>1.1499999999999999</v>
      </c>
      <c r="T56">
        <f>(S56*(X4/1000))</f>
        <v>5.888E-3</v>
      </c>
      <c r="U56" s="4" t="s">
        <v>563</v>
      </c>
      <c r="V56" t="s">
        <v>568</v>
      </c>
    </row>
    <row r="57" spans="1:22" ht="12" customHeight="1" x14ac:dyDescent="0.3">
      <c r="A57" s="2" t="s">
        <v>257</v>
      </c>
      <c r="B57" s="2" t="s">
        <v>37</v>
      </c>
      <c r="C57" s="2" t="s">
        <v>31</v>
      </c>
      <c r="D57" s="2" t="s">
        <v>19</v>
      </c>
      <c r="E57" s="2" t="s">
        <v>49</v>
      </c>
      <c r="F57" s="2" t="s">
        <v>67</v>
      </c>
      <c r="G57" s="2" t="s">
        <v>172</v>
      </c>
      <c r="H57" s="2" t="s">
        <v>258</v>
      </c>
      <c r="I57" s="2" t="s">
        <v>26</v>
      </c>
      <c r="J57" s="2"/>
      <c r="K57" s="2"/>
      <c r="L57" s="2">
        <v>0.47</v>
      </c>
      <c r="M57" s="2" t="s">
        <v>174</v>
      </c>
      <c r="N57" s="2"/>
      <c r="O57" s="2"/>
      <c r="P57" s="2"/>
      <c r="Q57" s="2" t="s">
        <v>94</v>
      </c>
      <c r="R57" s="2" t="s">
        <v>95</v>
      </c>
      <c r="S57">
        <f t="shared" si="10"/>
        <v>0.47</v>
      </c>
      <c r="T57">
        <f>(S57/1000)*($X$4/1000)</f>
        <v>2.4063999999999999E-6</v>
      </c>
      <c r="U57" s="4" t="s">
        <v>563</v>
      </c>
      <c r="V57" t="s">
        <v>568</v>
      </c>
    </row>
    <row r="58" spans="1:22" ht="12" customHeight="1" x14ac:dyDescent="0.3">
      <c r="A58" s="2" t="s">
        <v>259</v>
      </c>
      <c r="B58" s="2" t="s">
        <v>37</v>
      </c>
      <c r="C58" s="2" t="s">
        <v>31</v>
      </c>
      <c r="D58" s="2" t="s">
        <v>19</v>
      </c>
      <c r="E58" s="2" t="s">
        <v>49</v>
      </c>
      <c r="F58" s="2" t="s">
        <v>67</v>
      </c>
      <c r="G58" s="2" t="s">
        <v>260</v>
      </c>
      <c r="H58" s="2" t="s">
        <v>261</v>
      </c>
      <c r="I58" s="2" t="s">
        <v>26</v>
      </c>
      <c r="J58" s="2"/>
      <c r="K58" s="2"/>
      <c r="L58" s="2">
        <v>19.399999999999999</v>
      </c>
      <c r="M58" s="2" t="s">
        <v>174</v>
      </c>
      <c r="N58" s="2"/>
      <c r="O58" s="2"/>
      <c r="P58" s="2"/>
      <c r="Q58" s="2" t="s">
        <v>94</v>
      </c>
      <c r="R58" s="2" t="s">
        <v>95</v>
      </c>
      <c r="S58">
        <f t="shared" si="10"/>
        <v>19.399999999999999</v>
      </c>
      <c r="T58">
        <f t="shared" ref="T58:T64" si="11">(S58/1000)*($X$4/1000)</f>
        <v>9.9327999999999995E-5</v>
      </c>
      <c r="U58" s="4" t="s">
        <v>563</v>
      </c>
      <c r="V58" t="s">
        <v>568</v>
      </c>
    </row>
    <row r="59" spans="1:22" ht="12" customHeight="1" x14ac:dyDescent="0.3">
      <c r="A59" s="2" t="s">
        <v>262</v>
      </c>
      <c r="B59" s="2" t="s">
        <v>37</v>
      </c>
      <c r="C59" s="2" t="s">
        <v>31</v>
      </c>
      <c r="D59" s="2" t="s">
        <v>19</v>
      </c>
      <c r="E59" s="2" t="s">
        <v>49</v>
      </c>
      <c r="F59" s="2" t="s">
        <v>67</v>
      </c>
      <c r="G59" s="2" t="s">
        <v>260</v>
      </c>
      <c r="H59" s="2" t="s">
        <v>263</v>
      </c>
      <c r="I59" s="2" t="s">
        <v>26</v>
      </c>
      <c r="J59" s="2"/>
      <c r="K59" s="2"/>
      <c r="L59" s="2">
        <v>2.86</v>
      </c>
      <c r="M59" s="2" t="s">
        <v>174</v>
      </c>
      <c r="N59" s="2"/>
      <c r="O59" s="2"/>
      <c r="P59" s="2"/>
      <c r="Q59" s="2" t="s">
        <v>94</v>
      </c>
      <c r="R59" s="2" t="s">
        <v>95</v>
      </c>
      <c r="S59">
        <f t="shared" si="10"/>
        <v>2.86</v>
      </c>
      <c r="T59">
        <f t="shared" si="11"/>
        <v>1.4643199999999999E-5</v>
      </c>
      <c r="U59" s="4" t="s">
        <v>563</v>
      </c>
      <c r="V59" t="s">
        <v>568</v>
      </c>
    </row>
    <row r="60" spans="1:22" ht="12" customHeight="1" x14ac:dyDescent="0.3">
      <c r="A60" s="2" t="s">
        <v>264</v>
      </c>
      <c r="B60" s="2" t="s">
        <v>37</v>
      </c>
      <c r="C60" s="2" t="s">
        <v>31</v>
      </c>
      <c r="D60" s="2" t="s">
        <v>19</v>
      </c>
      <c r="E60" s="2" t="s">
        <v>49</v>
      </c>
      <c r="F60" s="2" t="s">
        <v>67</v>
      </c>
      <c r="G60" s="2" t="s">
        <v>265</v>
      </c>
      <c r="H60" s="2" t="s">
        <v>266</v>
      </c>
      <c r="I60" s="2" t="s">
        <v>26</v>
      </c>
      <c r="J60" s="2"/>
      <c r="K60" s="2"/>
      <c r="L60" s="2">
        <v>667</v>
      </c>
      <c r="M60" s="2" t="s">
        <v>174</v>
      </c>
      <c r="N60" s="2"/>
      <c r="O60" s="2"/>
      <c r="P60" s="2"/>
      <c r="Q60" s="2" t="s">
        <v>94</v>
      </c>
      <c r="R60" s="2" t="s">
        <v>95</v>
      </c>
      <c r="S60">
        <f t="shared" si="10"/>
        <v>667</v>
      </c>
      <c r="T60">
        <f t="shared" si="11"/>
        <v>3.4150400000000003E-3</v>
      </c>
      <c r="U60" s="4" t="s">
        <v>563</v>
      </c>
      <c r="V60" t="s">
        <v>568</v>
      </c>
    </row>
    <row r="61" spans="1:22" ht="12" customHeight="1" x14ac:dyDescent="0.3">
      <c r="A61" s="2" t="s">
        <v>267</v>
      </c>
      <c r="B61" s="2" t="s">
        <v>37</v>
      </c>
      <c r="C61" s="2" t="s">
        <v>31</v>
      </c>
      <c r="D61" s="2" t="s">
        <v>19</v>
      </c>
      <c r="E61" s="2" t="s">
        <v>49</v>
      </c>
      <c r="F61" s="2" t="s">
        <v>67</v>
      </c>
      <c r="G61" s="2" t="s">
        <v>265</v>
      </c>
      <c r="H61" s="2" t="s">
        <v>268</v>
      </c>
      <c r="I61" s="2" t="s">
        <v>26</v>
      </c>
      <c r="J61" s="2"/>
      <c r="K61" s="2"/>
      <c r="L61" s="2">
        <v>99.7</v>
      </c>
      <c r="M61" s="2" t="s">
        <v>174</v>
      </c>
      <c r="N61" s="2"/>
      <c r="O61" s="2"/>
      <c r="P61" s="2"/>
      <c r="Q61" s="2" t="s">
        <v>94</v>
      </c>
      <c r="R61" s="2" t="s">
        <v>95</v>
      </c>
      <c r="S61">
        <f t="shared" si="10"/>
        <v>99.7</v>
      </c>
      <c r="T61">
        <f t="shared" si="11"/>
        <v>5.1046400000000008E-4</v>
      </c>
      <c r="U61" s="4" t="s">
        <v>563</v>
      </c>
      <c r="V61" t="s">
        <v>568</v>
      </c>
    </row>
    <row r="62" spans="1:22" ht="12" customHeight="1" x14ac:dyDescent="0.3">
      <c r="A62" s="2" t="s">
        <v>269</v>
      </c>
      <c r="B62" s="2" t="s">
        <v>37</v>
      </c>
      <c r="C62" s="2" t="s">
        <v>31</v>
      </c>
      <c r="D62" s="2" t="s">
        <v>19</v>
      </c>
      <c r="E62" s="2" t="s">
        <v>49</v>
      </c>
      <c r="F62" s="2" t="s">
        <v>67</v>
      </c>
      <c r="G62" s="2" t="s">
        <v>260</v>
      </c>
      <c r="H62" s="2" t="s">
        <v>266</v>
      </c>
      <c r="I62" s="2" t="s">
        <v>26</v>
      </c>
      <c r="J62" s="2"/>
      <c r="K62" s="2"/>
      <c r="L62" s="2">
        <v>127</v>
      </c>
      <c r="M62" s="2" t="s">
        <v>174</v>
      </c>
      <c r="N62" s="2"/>
      <c r="O62" s="2"/>
      <c r="P62" s="2"/>
      <c r="Q62" s="2" t="s">
        <v>94</v>
      </c>
      <c r="R62" s="2" t="s">
        <v>95</v>
      </c>
      <c r="S62">
        <f t="shared" si="10"/>
        <v>127</v>
      </c>
      <c r="T62">
        <f t="shared" si="11"/>
        <v>6.5024000000000006E-4</v>
      </c>
      <c r="U62" s="4" t="s">
        <v>563</v>
      </c>
      <c r="V62" t="s">
        <v>568</v>
      </c>
    </row>
    <row r="63" spans="1:22" ht="12" customHeight="1" x14ac:dyDescent="0.3">
      <c r="A63" s="2" t="s">
        <v>270</v>
      </c>
      <c r="B63" s="2" t="s">
        <v>37</v>
      </c>
      <c r="C63" s="2" t="s">
        <v>31</v>
      </c>
      <c r="D63" s="2" t="s">
        <v>19</v>
      </c>
      <c r="E63" s="2" t="s">
        <v>49</v>
      </c>
      <c r="F63" s="2" t="s">
        <v>67</v>
      </c>
      <c r="G63" s="2" t="s">
        <v>260</v>
      </c>
      <c r="H63" s="2" t="s">
        <v>268</v>
      </c>
      <c r="I63" s="2" t="s">
        <v>26</v>
      </c>
      <c r="J63" s="2"/>
      <c r="K63" s="2"/>
      <c r="L63" s="2">
        <v>219</v>
      </c>
      <c r="M63" s="2" t="s">
        <v>174</v>
      </c>
      <c r="N63" s="2"/>
      <c r="O63" s="2"/>
      <c r="P63" s="2"/>
      <c r="Q63" s="2" t="s">
        <v>94</v>
      </c>
      <c r="R63" s="2" t="s">
        <v>95</v>
      </c>
      <c r="S63">
        <f t="shared" si="10"/>
        <v>219</v>
      </c>
      <c r="T63">
        <f t="shared" si="11"/>
        <v>1.1212800000000001E-3</v>
      </c>
      <c r="U63" s="4" t="s">
        <v>563</v>
      </c>
      <c r="V63" t="s">
        <v>568</v>
      </c>
    </row>
    <row r="64" spans="1:22" ht="12" customHeight="1" x14ac:dyDescent="0.3">
      <c r="A64" s="2" t="s">
        <v>271</v>
      </c>
      <c r="B64" s="2" t="s">
        <v>37</v>
      </c>
      <c r="C64" s="2" t="s">
        <v>31</v>
      </c>
      <c r="D64" s="2" t="s">
        <v>19</v>
      </c>
      <c r="E64" s="2" t="s">
        <v>49</v>
      </c>
      <c r="F64" s="2" t="s">
        <v>67</v>
      </c>
      <c r="G64" s="2" t="s">
        <v>272</v>
      </c>
      <c r="H64" s="2"/>
      <c r="I64" s="2" t="s">
        <v>26</v>
      </c>
      <c r="J64" s="2"/>
      <c r="K64" s="2"/>
      <c r="L64" s="2">
        <v>509</v>
      </c>
      <c r="M64" s="2" t="s">
        <v>174</v>
      </c>
      <c r="N64" s="2"/>
      <c r="O64" s="2"/>
      <c r="P64" s="2"/>
      <c r="Q64" s="2" t="s">
        <v>94</v>
      </c>
      <c r="R64" s="2" t="s">
        <v>95</v>
      </c>
      <c r="S64">
        <f t="shared" si="10"/>
        <v>509</v>
      </c>
      <c r="T64">
        <f t="shared" si="11"/>
        <v>2.6060800000000002E-3</v>
      </c>
      <c r="U64" s="4" t="s">
        <v>563</v>
      </c>
      <c r="V64" t="s">
        <v>568</v>
      </c>
    </row>
    <row r="65" spans="1:22" ht="12" customHeight="1" x14ac:dyDescent="0.3">
      <c r="A65" s="2" t="s">
        <v>273</v>
      </c>
      <c r="B65" s="2" t="s">
        <v>30</v>
      </c>
      <c r="C65" s="2" t="s">
        <v>31</v>
      </c>
      <c r="D65" s="2" t="s">
        <v>19</v>
      </c>
      <c r="E65" s="2" t="s">
        <v>93</v>
      </c>
      <c r="F65" s="2" t="s">
        <v>67</v>
      </c>
      <c r="G65" s="2" t="s">
        <v>274</v>
      </c>
      <c r="H65" s="2" t="s">
        <v>275</v>
      </c>
      <c r="I65" s="2" t="s">
        <v>26</v>
      </c>
      <c r="J65" s="2"/>
      <c r="K65" s="2"/>
      <c r="L65" s="2">
        <v>3568</v>
      </c>
      <c r="M65" s="2" t="s">
        <v>276</v>
      </c>
      <c r="N65" s="2"/>
      <c r="O65" s="2"/>
      <c r="P65" s="2" t="s">
        <v>277</v>
      </c>
      <c r="Q65" s="2" t="s">
        <v>94</v>
      </c>
      <c r="R65" s="2" t="s">
        <v>278</v>
      </c>
      <c r="S65">
        <f t="shared" si="10"/>
        <v>3568</v>
      </c>
      <c r="T65">
        <f>S65/(365*24)</f>
        <v>0.40730593607305937</v>
      </c>
      <c r="U65" s="4" t="s">
        <v>563</v>
      </c>
      <c r="V65" t="s">
        <v>568</v>
      </c>
    </row>
    <row r="66" spans="1:22" ht="12" customHeight="1" x14ac:dyDescent="0.3">
      <c r="A66" s="2" t="s">
        <v>279</v>
      </c>
      <c r="B66" s="2" t="s">
        <v>30</v>
      </c>
      <c r="C66" s="2" t="s">
        <v>31</v>
      </c>
      <c r="D66" s="2" t="s">
        <v>19</v>
      </c>
      <c r="E66" s="2" t="s">
        <v>93</v>
      </c>
      <c r="F66" s="2" t="s">
        <v>67</v>
      </c>
      <c r="G66" s="2" t="s">
        <v>274</v>
      </c>
      <c r="H66" s="2" t="s">
        <v>280</v>
      </c>
      <c r="I66" s="2" t="s">
        <v>26</v>
      </c>
      <c r="J66" s="2"/>
      <c r="K66" s="2"/>
      <c r="L66" s="2">
        <v>1385</v>
      </c>
      <c r="M66" s="2" t="s">
        <v>276</v>
      </c>
      <c r="N66" s="2"/>
      <c r="O66" s="2"/>
      <c r="P66" s="2" t="s">
        <v>277</v>
      </c>
      <c r="Q66" s="2" t="s">
        <v>94</v>
      </c>
      <c r="R66" s="2" t="s">
        <v>278</v>
      </c>
      <c r="S66">
        <f t="shared" si="10"/>
        <v>1385</v>
      </c>
      <c r="T66">
        <f t="shared" ref="T66:T74" si="12">S66/(365*24)</f>
        <v>0.15810502283105024</v>
      </c>
      <c r="U66" s="4" t="s">
        <v>563</v>
      </c>
      <c r="V66" t="s">
        <v>568</v>
      </c>
    </row>
    <row r="67" spans="1:22" ht="12" customHeight="1" x14ac:dyDescent="0.3">
      <c r="A67" s="2" t="s">
        <v>281</v>
      </c>
      <c r="B67" s="2" t="s">
        <v>30</v>
      </c>
      <c r="C67" s="2" t="s">
        <v>31</v>
      </c>
      <c r="D67" s="2" t="s">
        <v>19</v>
      </c>
      <c r="E67" s="2" t="s">
        <v>93</v>
      </c>
      <c r="F67" s="2" t="s">
        <v>67</v>
      </c>
      <c r="G67" s="2" t="s">
        <v>282</v>
      </c>
      <c r="H67" s="2" t="s">
        <v>283</v>
      </c>
      <c r="I67" s="2" t="s">
        <v>26</v>
      </c>
      <c r="J67" s="2"/>
      <c r="K67" s="2"/>
      <c r="L67" s="2">
        <v>2400</v>
      </c>
      <c r="M67" s="2" t="s">
        <v>276</v>
      </c>
      <c r="N67" s="2"/>
      <c r="O67" s="2"/>
      <c r="P67" s="2" t="s">
        <v>277</v>
      </c>
      <c r="Q67" s="2" t="s">
        <v>94</v>
      </c>
      <c r="R67" s="2" t="s">
        <v>278</v>
      </c>
      <c r="S67">
        <f t="shared" si="10"/>
        <v>2400</v>
      </c>
      <c r="T67">
        <f t="shared" si="12"/>
        <v>0.27397260273972601</v>
      </c>
      <c r="U67" s="4" t="s">
        <v>563</v>
      </c>
      <c r="V67" t="s">
        <v>568</v>
      </c>
    </row>
    <row r="68" spans="1:22" ht="12" customHeight="1" x14ac:dyDescent="0.3">
      <c r="A68" s="2" t="s">
        <v>284</v>
      </c>
      <c r="B68" s="2" t="s">
        <v>30</v>
      </c>
      <c r="C68" s="2" t="s">
        <v>31</v>
      </c>
      <c r="D68" s="2" t="s">
        <v>19</v>
      </c>
      <c r="E68" s="2" t="s">
        <v>93</v>
      </c>
      <c r="F68" s="2" t="s">
        <v>67</v>
      </c>
      <c r="G68" s="2" t="s">
        <v>282</v>
      </c>
      <c r="H68" s="2" t="s">
        <v>285</v>
      </c>
      <c r="I68" s="2" t="s">
        <v>26</v>
      </c>
      <c r="J68" s="2"/>
      <c r="K68" s="2"/>
      <c r="L68" s="2">
        <v>1568</v>
      </c>
      <c r="M68" s="2" t="s">
        <v>276</v>
      </c>
      <c r="N68" s="2"/>
      <c r="O68" s="2"/>
      <c r="P68" s="2" t="s">
        <v>277</v>
      </c>
      <c r="Q68" s="2" t="s">
        <v>94</v>
      </c>
      <c r="R68" s="2" t="s">
        <v>278</v>
      </c>
      <c r="S68">
        <f t="shared" si="10"/>
        <v>1568</v>
      </c>
      <c r="T68">
        <f t="shared" si="12"/>
        <v>0.17899543378995433</v>
      </c>
      <c r="U68" s="4" t="s">
        <v>563</v>
      </c>
      <c r="V68" t="s">
        <v>568</v>
      </c>
    </row>
    <row r="69" spans="1:22" ht="12" customHeight="1" x14ac:dyDescent="0.3">
      <c r="A69" s="2" t="s">
        <v>286</v>
      </c>
      <c r="B69" s="2" t="s">
        <v>30</v>
      </c>
      <c r="C69" s="2" t="s">
        <v>31</v>
      </c>
      <c r="D69" s="2" t="s">
        <v>19</v>
      </c>
      <c r="E69" s="2" t="s">
        <v>93</v>
      </c>
      <c r="F69" s="2" t="s">
        <v>67</v>
      </c>
      <c r="G69" s="2" t="s">
        <v>287</v>
      </c>
      <c r="H69" s="2" t="s">
        <v>288</v>
      </c>
      <c r="I69" s="2" t="s">
        <v>26</v>
      </c>
      <c r="J69" s="2"/>
      <c r="K69" s="2"/>
      <c r="L69" s="2">
        <v>1739</v>
      </c>
      <c r="M69" s="2" t="s">
        <v>276</v>
      </c>
      <c r="N69" s="2"/>
      <c r="O69" s="2"/>
      <c r="P69" s="2" t="s">
        <v>277</v>
      </c>
      <c r="Q69" s="2" t="s">
        <v>94</v>
      </c>
      <c r="R69" s="2" t="s">
        <v>278</v>
      </c>
      <c r="S69">
        <f t="shared" si="10"/>
        <v>1739</v>
      </c>
      <c r="T69">
        <f t="shared" si="12"/>
        <v>0.19851598173515983</v>
      </c>
      <c r="U69" s="4" t="s">
        <v>563</v>
      </c>
      <c r="V69" t="s">
        <v>568</v>
      </c>
    </row>
    <row r="70" spans="1:22" ht="12" customHeight="1" x14ac:dyDescent="0.3">
      <c r="A70" s="2" t="s">
        <v>289</v>
      </c>
      <c r="B70" s="2" t="s">
        <v>30</v>
      </c>
      <c r="C70" s="2" t="s">
        <v>31</v>
      </c>
      <c r="D70" s="2" t="s">
        <v>19</v>
      </c>
      <c r="E70" s="2" t="s">
        <v>93</v>
      </c>
      <c r="F70" s="2" t="s">
        <v>67</v>
      </c>
      <c r="G70" s="2" t="s">
        <v>287</v>
      </c>
      <c r="H70" s="2" t="s">
        <v>290</v>
      </c>
      <c r="I70" s="2" t="s">
        <v>26</v>
      </c>
      <c r="J70" s="2"/>
      <c r="K70" s="2"/>
      <c r="L70" s="2">
        <v>349</v>
      </c>
      <c r="M70" s="2" t="s">
        <v>276</v>
      </c>
      <c r="N70" s="2"/>
      <c r="O70" s="2"/>
      <c r="P70" s="2" t="s">
        <v>277</v>
      </c>
      <c r="Q70" s="2" t="s">
        <v>94</v>
      </c>
      <c r="R70" s="2" t="s">
        <v>278</v>
      </c>
      <c r="S70">
        <f t="shared" si="10"/>
        <v>349</v>
      </c>
      <c r="T70">
        <f t="shared" si="12"/>
        <v>3.9840182648401827E-2</v>
      </c>
      <c r="U70" s="4" t="s">
        <v>563</v>
      </c>
      <c r="V70" t="s">
        <v>568</v>
      </c>
    </row>
    <row r="71" spans="1:22" ht="12" customHeight="1" x14ac:dyDescent="0.3">
      <c r="A71" s="2" t="s">
        <v>291</v>
      </c>
      <c r="B71" s="2" t="s">
        <v>30</v>
      </c>
      <c r="C71" s="2" t="s">
        <v>31</v>
      </c>
      <c r="D71" s="2" t="s">
        <v>19</v>
      </c>
      <c r="E71" s="2" t="s">
        <v>93</v>
      </c>
      <c r="F71" s="2" t="s">
        <v>67</v>
      </c>
      <c r="G71" s="2" t="s">
        <v>292</v>
      </c>
      <c r="H71" s="2" t="s">
        <v>293</v>
      </c>
      <c r="I71" s="2" t="s">
        <v>26</v>
      </c>
      <c r="J71" s="2"/>
      <c r="K71" s="2"/>
      <c r="L71" s="2">
        <v>810</v>
      </c>
      <c r="M71" s="2" t="s">
        <v>276</v>
      </c>
      <c r="N71" s="2"/>
      <c r="O71" s="2"/>
      <c r="P71" s="2" t="s">
        <v>277</v>
      </c>
      <c r="Q71" s="2" t="s">
        <v>94</v>
      </c>
      <c r="R71" s="2" t="s">
        <v>278</v>
      </c>
      <c r="S71">
        <f t="shared" si="10"/>
        <v>810</v>
      </c>
      <c r="T71">
        <f t="shared" si="12"/>
        <v>9.2465753424657529E-2</v>
      </c>
      <c r="U71" s="4" t="s">
        <v>563</v>
      </c>
      <c r="V71" t="s">
        <v>568</v>
      </c>
    </row>
    <row r="72" spans="1:22" ht="12" customHeight="1" x14ac:dyDescent="0.3">
      <c r="A72" s="2" t="s">
        <v>294</v>
      </c>
      <c r="B72" s="2" t="s">
        <v>30</v>
      </c>
      <c r="C72" s="2" t="s">
        <v>31</v>
      </c>
      <c r="D72" s="2" t="s">
        <v>19</v>
      </c>
      <c r="E72" s="2" t="s">
        <v>93</v>
      </c>
      <c r="F72" s="2" t="s">
        <v>67</v>
      </c>
      <c r="G72" s="2" t="s">
        <v>292</v>
      </c>
      <c r="H72" s="2" t="s">
        <v>295</v>
      </c>
      <c r="I72" s="2" t="s">
        <v>26</v>
      </c>
      <c r="J72" s="2"/>
      <c r="K72" s="2"/>
      <c r="L72" s="2">
        <v>110</v>
      </c>
      <c r="M72" s="2" t="s">
        <v>276</v>
      </c>
      <c r="N72" s="2"/>
      <c r="O72" s="2"/>
      <c r="P72" s="2" t="s">
        <v>277</v>
      </c>
      <c r="Q72" s="2" t="s">
        <v>94</v>
      </c>
      <c r="R72" s="2" t="s">
        <v>278</v>
      </c>
      <c r="S72">
        <f t="shared" si="10"/>
        <v>110</v>
      </c>
      <c r="T72">
        <f t="shared" si="12"/>
        <v>1.2557077625570776E-2</v>
      </c>
      <c r="U72" s="4" t="s">
        <v>563</v>
      </c>
      <c r="V72" t="s">
        <v>568</v>
      </c>
    </row>
    <row r="73" spans="1:22" ht="12" customHeight="1" x14ac:dyDescent="0.3">
      <c r="A73" s="2" t="s">
        <v>296</v>
      </c>
      <c r="B73" s="2" t="s">
        <v>30</v>
      </c>
      <c r="C73" s="2" t="s">
        <v>31</v>
      </c>
      <c r="D73" s="2" t="s">
        <v>19</v>
      </c>
      <c r="E73" s="2" t="s">
        <v>93</v>
      </c>
      <c r="F73" s="2" t="s">
        <v>67</v>
      </c>
      <c r="G73" s="2" t="s">
        <v>297</v>
      </c>
      <c r="H73" s="2" t="s">
        <v>298</v>
      </c>
      <c r="I73" s="2" t="s">
        <v>26</v>
      </c>
      <c r="J73" s="2"/>
      <c r="K73" s="2"/>
      <c r="L73" s="2">
        <v>117.4</v>
      </c>
      <c r="M73" s="2" t="s">
        <v>276</v>
      </c>
      <c r="N73" s="2"/>
      <c r="O73" s="2"/>
      <c r="P73" s="2" t="s">
        <v>277</v>
      </c>
      <c r="Q73" s="2" t="s">
        <v>94</v>
      </c>
      <c r="R73" s="2" t="s">
        <v>278</v>
      </c>
      <c r="S73">
        <f t="shared" si="10"/>
        <v>117.4</v>
      </c>
      <c r="T73">
        <f t="shared" si="12"/>
        <v>1.3401826484018265E-2</v>
      </c>
      <c r="U73" s="4" t="s">
        <v>563</v>
      </c>
      <c r="V73" t="s">
        <v>568</v>
      </c>
    </row>
    <row r="74" spans="1:22" ht="12" customHeight="1" x14ac:dyDescent="0.3">
      <c r="A74" s="2" t="s">
        <v>299</v>
      </c>
      <c r="B74" s="2" t="s">
        <v>30</v>
      </c>
      <c r="C74" s="2" t="s">
        <v>31</v>
      </c>
      <c r="D74" s="2" t="s">
        <v>19</v>
      </c>
      <c r="E74" s="2" t="s">
        <v>93</v>
      </c>
      <c r="F74" s="2" t="s">
        <v>67</v>
      </c>
      <c r="G74" s="2" t="s">
        <v>297</v>
      </c>
      <c r="H74" s="2" t="s">
        <v>300</v>
      </c>
      <c r="I74" s="2" t="s">
        <v>26</v>
      </c>
      <c r="J74" s="2"/>
      <c r="K74" s="2"/>
      <c r="L74" s="2">
        <v>6.2</v>
      </c>
      <c r="M74" s="2" t="s">
        <v>276</v>
      </c>
      <c r="N74" s="2"/>
      <c r="O74" s="2"/>
      <c r="P74" s="2" t="s">
        <v>277</v>
      </c>
      <c r="Q74" s="2" t="s">
        <v>94</v>
      </c>
      <c r="R74" s="2" t="s">
        <v>278</v>
      </c>
      <c r="S74">
        <f t="shared" si="10"/>
        <v>6.2</v>
      </c>
      <c r="T74">
        <f t="shared" si="12"/>
        <v>7.0776255707762558E-4</v>
      </c>
      <c r="U74" s="4" t="s">
        <v>563</v>
      </c>
      <c r="V74" t="s">
        <v>568</v>
      </c>
    </row>
    <row r="75" spans="1:22" ht="12" customHeight="1" x14ac:dyDescent="0.3">
      <c r="A75" s="2" t="s">
        <v>303</v>
      </c>
      <c r="B75" s="2" t="s">
        <v>107</v>
      </c>
      <c r="C75" s="2" t="s">
        <v>108</v>
      </c>
      <c r="D75" s="2" t="s">
        <v>19</v>
      </c>
      <c r="E75" s="2" t="s">
        <v>93</v>
      </c>
      <c r="F75" s="2" t="s">
        <v>304</v>
      </c>
      <c r="G75" s="2" t="s">
        <v>305</v>
      </c>
      <c r="H75" s="2"/>
      <c r="I75" s="2" t="s">
        <v>301</v>
      </c>
      <c r="J75" s="2"/>
      <c r="K75" s="2"/>
      <c r="L75" s="2" t="s">
        <v>306</v>
      </c>
      <c r="M75" s="2" t="s">
        <v>307</v>
      </c>
      <c r="N75" s="2"/>
      <c r="O75" s="2"/>
      <c r="P75" s="2" t="s">
        <v>308</v>
      </c>
      <c r="Q75" s="2" t="s">
        <v>92</v>
      </c>
      <c r="R75" s="2" t="s">
        <v>302</v>
      </c>
      <c r="S75">
        <v>0.14000000000000001</v>
      </c>
      <c r="T75">
        <f>(S75*1000*60*60)</f>
        <v>504000</v>
      </c>
      <c r="U75" s="4" t="s">
        <v>564</v>
      </c>
      <c r="V75" t="s">
        <v>568</v>
      </c>
    </row>
    <row r="76" spans="1:22" ht="12" customHeight="1" x14ac:dyDescent="0.3">
      <c r="A76" s="2" t="s">
        <v>309</v>
      </c>
      <c r="B76" s="2" t="s">
        <v>107</v>
      </c>
      <c r="C76" s="2" t="s">
        <v>108</v>
      </c>
      <c r="D76" s="2" t="s">
        <v>19</v>
      </c>
      <c r="E76" s="2" t="s">
        <v>93</v>
      </c>
      <c r="F76" s="2" t="s">
        <v>304</v>
      </c>
      <c r="G76" s="2" t="s">
        <v>305</v>
      </c>
      <c r="H76" s="2"/>
      <c r="I76" s="2" t="s">
        <v>301</v>
      </c>
      <c r="J76" s="2"/>
      <c r="K76" s="2"/>
      <c r="L76" s="2" t="s">
        <v>310</v>
      </c>
      <c r="M76" s="2" t="s">
        <v>307</v>
      </c>
      <c r="N76" s="2"/>
      <c r="O76" s="2"/>
      <c r="P76" s="2" t="s">
        <v>308</v>
      </c>
      <c r="Q76" s="2" t="s">
        <v>92</v>
      </c>
      <c r="R76" s="2" t="s">
        <v>302</v>
      </c>
      <c r="S76">
        <v>5.04E-2</v>
      </c>
      <c r="T76">
        <f t="shared" ref="T76:T77" si="13">(S76*1000*60*60)</f>
        <v>181440</v>
      </c>
      <c r="U76" s="4" t="s">
        <v>564</v>
      </c>
      <c r="V76" t="s">
        <v>568</v>
      </c>
    </row>
    <row r="77" spans="1:22" ht="12" customHeight="1" x14ac:dyDescent="0.3">
      <c r="A77" s="2" t="s">
        <v>311</v>
      </c>
      <c r="B77" s="2" t="s">
        <v>107</v>
      </c>
      <c r="C77" s="2" t="s">
        <v>108</v>
      </c>
      <c r="D77" s="2" t="s">
        <v>19</v>
      </c>
      <c r="E77" s="2" t="s">
        <v>93</v>
      </c>
      <c r="F77" s="2" t="s">
        <v>304</v>
      </c>
      <c r="G77" s="2" t="s">
        <v>305</v>
      </c>
      <c r="H77" s="2"/>
      <c r="I77" s="2" t="s">
        <v>301</v>
      </c>
      <c r="J77" s="2"/>
      <c r="K77" s="2"/>
      <c r="L77" s="2" t="s">
        <v>312</v>
      </c>
      <c r="M77" s="2" t="s">
        <v>307</v>
      </c>
      <c r="N77" s="2"/>
      <c r="O77" s="2"/>
      <c r="P77" s="2" t="s">
        <v>308</v>
      </c>
      <c r="Q77" s="2" t="s">
        <v>92</v>
      </c>
      <c r="R77" s="2" t="s">
        <v>302</v>
      </c>
      <c r="S77">
        <v>0.14799999999999999</v>
      </c>
      <c r="T77">
        <f t="shared" si="13"/>
        <v>532800</v>
      </c>
      <c r="U77" s="4" t="s">
        <v>564</v>
      </c>
      <c r="V77" t="s">
        <v>568</v>
      </c>
    </row>
    <row r="78" spans="1:22" ht="12" customHeight="1" x14ac:dyDescent="0.3">
      <c r="A78" s="2" t="s">
        <v>313</v>
      </c>
      <c r="B78" s="2" t="s">
        <v>42</v>
      </c>
      <c r="C78" s="2" t="s">
        <v>43</v>
      </c>
      <c r="D78" s="2" t="s">
        <v>19</v>
      </c>
      <c r="E78" s="2" t="s">
        <v>93</v>
      </c>
      <c r="F78" s="2" t="s">
        <v>52</v>
      </c>
      <c r="G78" s="2" t="s">
        <v>314</v>
      </c>
      <c r="H78" s="2" t="s">
        <v>315</v>
      </c>
      <c r="I78" s="2" t="s">
        <v>316</v>
      </c>
      <c r="J78" s="2" t="s">
        <v>317</v>
      </c>
      <c r="K78" s="2"/>
      <c r="L78" s="2" t="s">
        <v>318</v>
      </c>
      <c r="M78" s="2" t="s">
        <v>319</v>
      </c>
      <c r="N78" s="2" t="s">
        <v>320</v>
      </c>
      <c r="O78" s="2"/>
      <c r="P78" s="2" t="s">
        <v>321</v>
      </c>
      <c r="Q78" s="2" t="s">
        <v>94</v>
      </c>
      <c r="R78" s="2" t="s">
        <v>95</v>
      </c>
      <c r="S78">
        <v>2.1999999999999999E-2</v>
      </c>
      <c r="T78">
        <f>(S78*(1/$X$5)*($X$2/1000))</f>
        <v>5.5821496961118974E-7</v>
      </c>
      <c r="U78" s="4" t="s">
        <v>563</v>
      </c>
      <c r="V78" t="s">
        <v>568</v>
      </c>
    </row>
    <row r="79" spans="1:22" ht="12" customHeight="1" x14ac:dyDescent="0.3">
      <c r="A79" s="2" t="s">
        <v>322</v>
      </c>
      <c r="B79" s="2" t="s">
        <v>42</v>
      </c>
      <c r="C79" s="2" t="s">
        <v>43</v>
      </c>
      <c r="D79" s="2" t="s">
        <v>19</v>
      </c>
      <c r="E79" s="2" t="s">
        <v>93</v>
      </c>
      <c r="F79" s="2" t="s">
        <v>52</v>
      </c>
      <c r="G79" s="2" t="s">
        <v>314</v>
      </c>
      <c r="H79" s="2" t="s">
        <v>323</v>
      </c>
      <c r="I79" s="2" t="s">
        <v>316</v>
      </c>
      <c r="J79" s="2" t="s">
        <v>317</v>
      </c>
      <c r="K79" s="2"/>
      <c r="L79" s="2" t="s">
        <v>324</v>
      </c>
      <c r="M79" s="2" t="s">
        <v>319</v>
      </c>
      <c r="N79" s="2" t="s">
        <v>320</v>
      </c>
      <c r="O79" s="2"/>
      <c r="P79" s="2" t="s">
        <v>321</v>
      </c>
      <c r="Q79" s="2" t="s">
        <v>94</v>
      </c>
      <c r="R79" s="2" t="s">
        <v>95</v>
      </c>
      <c r="S79">
        <v>0.254</v>
      </c>
      <c r="T79">
        <f t="shared" ref="T79:T80" si="14">(S79*(1/$X$5)*($X$2/1000))</f>
        <v>6.4448455582382822E-6</v>
      </c>
      <c r="U79" s="4" t="s">
        <v>563</v>
      </c>
      <c r="V79" t="s">
        <v>568</v>
      </c>
    </row>
    <row r="80" spans="1:22" ht="12" customHeight="1" x14ac:dyDescent="0.3">
      <c r="A80" s="2" t="s">
        <v>325</v>
      </c>
      <c r="B80" s="2" t="s">
        <v>42</v>
      </c>
      <c r="C80" s="2" t="s">
        <v>43</v>
      </c>
      <c r="D80" s="2" t="s">
        <v>19</v>
      </c>
      <c r="E80" s="2" t="s">
        <v>93</v>
      </c>
      <c r="F80" s="2" t="s">
        <v>52</v>
      </c>
      <c r="G80" s="2" t="s">
        <v>314</v>
      </c>
      <c r="H80" s="2" t="s">
        <v>326</v>
      </c>
      <c r="I80" s="2" t="s">
        <v>316</v>
      </c>
      <c r="J80" s="2" t="s">
        <v>317</v>
      </c>
      <c r="K80" s="2"/>
      <c r="L80" s="2" t="s">
        <v>327</v>
      </c>
      <c r="M80" s="2" t="s">
        <v>319</v>
      </c>
      <c r="N80" s="2" t="s">
        <v>320</v>
      </c>
      <c r="O80" s="2"/>
      <c r="P80" s="2" t="s">
        <v>321</v>
      </c>
      <c r="Q80" s="2" t="s">
        <v>94</v>
      </c>
      <c r="R80" s="2" t="s">
        <v>95</v>
      </c>
      <c r="S80">
        <v>3.9E-2</v>
      </c>
      <c r="T80">
        <f t="shared" si="14"/>
        <v>9.8956290067438192E-7</v>
      </c>
      <c r="U80" s="4" t="s">
        <v>563</v>
      </c>
      <c r="V80" t="s">
        <v>568</v>
      </c>
    </row>
    <row r="81" spans="1:22" ht="12" customHeight="1" x14ac:dyDescent="0.3">
      <c r="A81" s="2" t="s">
        <v>328</v>
      </c>
      <c r="B81" s="2" t="s">
        <v>41</v>
      </c>
      <c r="C81" s="2" t="s">
        <v>63</v>
      </c>
      <c r="D81" s="2" t="s">
        <v>19</v>
      </c>
      <c r="E81" s="2" t="s">
        <v>93</v>
      </c>
      <c r="F81" s="2" t="s">
        <v>329</v>
      </c>
      <c r="G81" s="2" t="s">
        <v>330</v>
      </c>
      <c r="H81" s="2"/>
      <c r="I81" s="2" t="s">
        <v>331</v>
      </c>
      <c r="J81" s="2"/>
      <c r="K81" s="2" t="s">
        <v>332</v>
      </c>
      <c r="L81" s="2" t="s">
        <v>333</v>
      </c>
      <c r="M81" s="2" t="s">
        <v>334</v>
      </c>
      <c r="N81" s="2"/>
      <c r="O81" s="2"/>
      <c r="P81" s="2" t="s">
        <v>335</v>
      </c>
      <c r="Q81" s="2" t="s">
        <v>94</v>
      </c>
      <c r="R81" s="2" t="s">
        <v>95</v>
      </c>
      <c r="S81">
        <v>84.35</v>
      </c>
      <c r="T81">
        <f>S81*($X$2/1000)</f>
        <v>1.60265E-3</v>
      </c>
      <c r="U81" s="4" t="s">
        <v>563</v>
      </c>
      <c r="V81" t="s">
        <v>568</v>
      </c>
    </row>
    <row r="82" spans="1:22" ht="12" customHeight="1" x14ac:dyDescent="0.3">
      <c r="A82" s="2" t="s">
        <v>336</v>
      </c>
      <c r="B82" s="2" t="s">
        <v>41</v>
      </c>
      <c r="C82" s="2" t="s">
        <v>63</v>
      </c>
      <c r="D82" s="2" t="s">
        <v>19</v>
      </c>
      <c r="E82" s="2" t="s">
        <v>93</v>
      </c>
      <c r="F82" s="2" t="s">
        <v>337</v>
      </c>
      <c r="G82" s="2" t="s">
        <v>338</v>
      </c>
      <c r="H82" s="2" t="s">
        <v>339</v>
      </c>
      <c r="I82" s="2" t="s">
        <v>331</v>
      </c>
      <c r="J82" s="2"/>
      <c r="K82" s="2"/>
      <c r="L82" s="2" t="s">
        <v>340</v>
      </c>
      <c r="M82" s="2" t="s">
        <v>334</v>
      </c>
      <c r="N82" s="2"/>
      <c r="O82" s="2"/>
      <c r="P82" s="2" t="s">
        <v>335</v>
      </c>
      <c r="Q82" s="2" t="s">
        <v>94</v>
      </c>
      <c r="R82" s="2" t="s">
        <v>95</v>
      </c>
      <c r="S82">
        <v>22.56</v>
      </c>
      <c r="T82">
        <f t="shared" ref="T82:T84" si="15">S82*($X$2/1000)</f>
        <v>4.2863999999999999E-4</v>
      </c>
      <c r="U82" s="4" t="s">
        <v>563</v>
      </c>
      <c r="V82" t="s">
        <v>568</v>
      </c>
    </row>
    <row r="83" spans="1:22" ht="12" customHeight="1" x14ac:dyDescent="0.3">
      <c r="A83" s="2" t="s">
        <v>341</v>
      </c>
      <c r="B83" s="2" t="s">
        <v>41</v>
      </c>
      <c r="C83" s="2" t="s">
        <v>63</v>
      </c>
      <c r="D83" s="2" t="s">
        <v>19</v>
      </c>
      <c r="E83" s="2" t="s">
        <v>93</v>
      </c>
      <c r="F83" s="2" t="s">
        <v>337</v>
      </c>
      <c r="G83" s="2" t="s">
        <v>342</v>
      </c>
      <c r="H83" s="2" t="s">
        <v>339</v>
      </c>
      <c r="I83" s="2" t="s">
        <v>331</v>
      </c>
      <c r="J83" s="2"/>
      <c r="K83" s="2"/>
      <c r="L83" s="2" t="s">
        <v>343</v>
      </c>
      <c r="M83" s="2" t="s">
        <v>334</v>
      </c>
      <c r="N83" s="2"/>
      <c r="O83" s="2"/>
      <c r="P83" s="2" t="s">
        <v>335</v>
      </c>
      <c r="Q83" s="2" t="s">
        <v>94</v>
      </c>
      <c r="R83" s="2" t="s">
        <v>95</v>
      </c>
      <c r="S83">
        <f>((87.19-34.44)/2)+34.44</f>
        <v>60.814999999999998</v>
      </c>
      <c r="T83">
        <f t="shared" si="15"/>
        <v>1.1554849999999999E-3</v>
      </c>
      <c r="U83" s="4" t="s">
        <v>563</v>
      </c>
      <c r="V83" t="s">
        <v>568</v>
      </c>
    </row>
    <row r="84" spans="1:22" ht="12" customHeight="1" x14ac:dyDescent="0.3">
      <c r="A84" s="2" t="s">
        <v>344</v>
      </c>
      <c r="B84" s="2" t="s">
        <v>41</v>
      </c>
      <c r="C84" s="2" t="s">
        <v>63</v>
      </c>
      <c r="D84" s="2" t="s">
        <v>19</v>
      </c>
      <c r="E84" s="2" t="s">
        <v>93</v>
      </c>
      <c r="F84" s="2" t="s">
        <v>337</v>
      </c>
      <c r="G84" s="2" t="s">
        <v>345</v>
      </c>
      <c r="H84" s="2"/>
      <c r="I84" s="2" t="s">
        <v>331</v>
      </c>
      <c r="J84" s="2"/>
      <c r="K84" s="2"/>
      <c r="L84" s="2" t="s">
        <v>346</v>
      </c>
      <c r="M84" s="2" t="s">
        <v>347</v>
      </c>
      <c r="N84" s="2"/>
      <c r="O84" s="2"/>
      <c r="P84" s="2" t="s">
        <v>335</v>
      </c>
      <c r="Q84" s="2" t="s">
        <v>94</v>
      </c>
      <c r="R84" s="2" t="s">
        <v>95</v>
      </c>
      <c r="S84">
        <f>((98.34-57.84)/2)+57.84</f>
        <v>78.09</v>
      </c>
      <c r="T84">
        <f t="shared" si="15"/>
        <v>1.4837100000000001E-3</v>
      </c>
      <c r="U84" s="4" t="s">
        <v>563</v>
      </c>
      <c r="V84" t="s">
        <v>568</v>
      </c>
    </row>
    <row r="85" spans="1:22" ht="12" customHeight="1" x14ac:dyDescent="0.3">
      <c r="A85" s="2" t="s">
        <v>349</v>
      </c>
      <c r="B85" s="2" t="s">
        <v>96</v>
      </c>
      <c r="C85" s="2" t="s">
        <v>43</v>
      </c>
      <c r="D85" s="2" t="s">
        <v>19</v>
      </c>
      <c r="E85" s="2" t="s">
        <v>93</v>
      </c>
      <c r="F85" s="2" t="s">
        <v>350</v>
      </c>
      <c r="G85" s="2"/>
      <c r="H85" s="2"/>
      <c r="I85" s="2" t="s">
        <v>235</v>
      </c>
      <c r="J85" s="2"/>
      <c r="K85" s="2"/>
      <c r="L85" s="2" t="s">
        <v>351</v>
      </c>
      <c r="M85" s="2" t="s">
        <v>55</v>
      </c>
      <c r="N85" s="2"/>
      <c r="O85" s="2"/>
      <c r="P85" s="2" t="s">
        <v>352</v>
      </c>
      <c r="Q85" s="2" t="s">
        <v>94</v>
      </c>
      <c r="R85" s="2" t="s">
        <v>109</v>
      </c>
      <c r="S85">
        <v>1.1399999999999999</v>
      </c>
      <c r="T85">
        <f>S85*($X$2)</f>
        <v>2.1659999999999999E-2</v>
      </c>
      <c r="U85" s="4" t="s">
        <v>563</v>
      </c>
      <c r="V85" t="s">
        <v>568</v>
      </c>
    </row>
    <row r="86" spans="1:22" ht="12" customHeight="1" x14ac:dyDescent="0.3">
      <c r="A86" s="2" t="s">
        <v>353</v>
      </c>
      <c r="B86" s="2" t="s">
        <v>96</v>
      </c>
      <c r="C86" s="2" t="s">
        <v>43</v>
      </c>
      <c r="D86" s="2" t="s">
        <v>19</v>
      </c>
      <c r="E86" s="2" t="s">
        <v>93</v>
      </c>
      <c r="F86" s="2" t="s">
        <v>354</v>
      </c>
      <c r="G86" s="2"/>
      <c r="H86" s="2"/>
      <c r="I86" s="2" t="s">
        <v>235</v>
      </c>
      <c r="J86" s="2"/>
      <c r="K86" s="2"/>
      <c r="L86" s="2" t="s">
        <v>355</v>
      </c>
      <c r="M86" s="2" t="s">
        <v>55</v>
      </c>
      <c r="N86" s="2"/>
      <c r="O86" s="2"/>
      <c r="P86" s="2" t="s">
        <v>352</v>
      </c>
      <c r="Q86" s="2" t="s">
        <v>94</v>
      </c>
      <c r="R86" s="2" t="s">
        <v>109</v>
      </c>
      <c r="S86">
        <v>0.18</v>
      </c>
      <c r="T86">
        <f>S86*($X$2)</f>
        <v>3.4199999999999999E-3</v>
      </c>
      <c r="U86" s="4" t="s">
        <v>563</v>
      </c>
      <c r="V86" t="s">
        <v>568</v>
      </c>
    </row>
    <row r="87" spans="1:22" ht="12" customHeight="1" x14ac:dyDescent="0.3">
      <c r="A87" s="2" t="s">
        <v>365</v>
      </c>
      <c r="B87" s="2" t="s">
        <v>107</v>
      </c>
      <c r="C87" s="2" t="s">
        <v>108</v>
      </c>
      <c r="D87" s="2" t="s">
        <v>19</v>
      </c>
      <c r="E87" s="2" t="s">
        <v>93</v>
      </c>
      <c r="F87" s="2" t="s">
        <v>366</v>
      </c>
      <c r="G87" s="2" t="s">
        <v>357</v>
      </c>
      <c r="H87" s="2" t="s">
        <v>363</v>
      </c>
      <c r="I87" s="2" t="s">
        <v>358</v>
      </c>
      <c r="J87" s="2"/>
      <c r="K87" s="2" t="s">
        <v>361</v>
      </c>
      <c r="L87" s="2" t="s">
        <v>367</v>
      </c>
      <c r="M87" s="2" t="s">
        <v>368</v>
      </c>
      <c r="N87" s="2"/>
      <c r="O87" s="2"/>
      <c r="P87" s="2" t="s">
        <v>359</v>
      </c>
      <c r="Q87" s="2" t="s">
        <v>94</v>
      </c>
      <c r="R87" s="2" t="s">
        <v>109</v>
      </c>
      <c r="S87">
        <v>20.95</v>
      </c>
      <c r="T87">
        <f>S87/24</f>
        <v>0.87291666666666667</v>
      </c>
      <c r="U87" s="4" t="s">
        <v>563</v>
      </c>
      <c r="V87" t="s">
        <v>568</v>
      </c>
    </row>
    <row r="88" spans="1:22" ht="12" customHeight="1" x14ac:dyDescent="0.3">
      <c r="A88" s="2" t="s">
        <v>369</v>
      </c>
      <c r="B88" s="2" t="s">
        <v>107</v>
      </c>
      <c r="C88" s="2" t="s">
        <v>108</v>
      </c>
      <c r="D88" s="2" t="s">
        <v>19</v>
      </c>
      <c r="E88" s="2" t="s">
        <v>93</v>
      </c>
      <c r="F88" s="2" t="s">
        <v>366</v>
      </c>
      <c r="G88" s="2" t="s">
        <v>357</v>
      </c>
      <c r="H88" s="2" t="s">
        <v>364</v>
      </c>
      <c r="I88" s="2" t="s">
        <v>358</v>
      </c>
      <c r="J88" s="2"/>
      <c r="K88" s="2" t="s">
        <v>361</v>
      </c>
      <c r="L88" s="2" t="s">
        <v>370</v>
      </c>
      <c r="M88" s="2" t="s">
        <v>368</v>
      </c>
      <c r="N88" s="2"/>
      <c r="O88" s="2"/>
      <c r="P88" s="2" t="s">
        <v>359</v>
      </c>
      <c r="Q88" s="2" t="s">
        <v>94</v>
      </c>
      <c r="R88" s="2" t="s">
        <v>109</v>
      </c>
      <c r="S88">
        <v>61.67</v>
      </c>
      <c r="T88">
        <f t="shared" ref="T88:T90" si="16">S88/24</f>
        <v>2.5695833333333336</v>
      </c>
      <c r="U88" s="4" t="s">
        <v>563</v>
      </c>
      <c r="V88" t="s">
        <v>568</v>
      </c>
    </row>
    <row r="89" spans="1:22" ht="12" customHeight="1" x14ac:dyDescent="0.3">
      <c r="A89" s="2" t="s">
        <v>371</v>
      </c>
      <c r="B89" s="2" t="s">
        <v>107</v>
      </c>
      <c r="C89" s="2" t="s">
        <v>108</v>
      </c>
      <c r="D89" s="2" t="s">
        <v>19</v>
      </c>
      <c r="E89" s="2" t="s">
        <v>93</v>
      </c>
      <c r="F89" s="2" t="s">
        <v>366</v>
      </c>
      <c r="G89" s="2" t="s">
        <v>360</v>
      </c>
      <c r="H89" s="2" t="s">
        <v>363</v>
      </c>
      <c r="I89" s="2" t="s">
        <v>358</v>
      </c>
      <c r="J89" s="2"/>
      <c r="K89" s="2" t="s">
        <v>362</v>
      </c>
      <c r="L89" s="2" t="s">
        <v>372</v>
      </c>
      <c r="M89" s="2" t="s">
        <v>368</v>
      </c>
      <c r="N89" s="2"/>
      <c r="O89" s="2"/>
      <c r="P89" s="2" t="s">
        <v>359</v>
      </c>
      <c r="Q89" s="2" t="s">
        <v>94</v>
      </c>
      <c r="R89" s="2" t="s">
        <v>109</v>
      </c>
      <c r="S89">
        <v>60.32</v>
      </c>
      <c r="T89">
        <f t="shared" si="16"/>
        <v>2.5133333333333332</v>
      </c>
      <c r="U89" s="4" t="s">
        <v>563</v>
      </c>
      <c r="V89" t="s">
        <v>568</v>
      </c>
    </row>
    <row r="90" spans="1:22" ht="12" customHeight="1" x14ac:dyDescent="0.3">
      <c r="A90" s="2" t="s">
        <v>373</v>
      </c>
      <c r="B90" s="2" t="s">
        <v>107</v>
      </c>
      <c r="C90" s="2" t="s">
        <v>108</v>
      </c>
      <c r="D90" s="2" t="s">
        <v>19</v>
      </c>
      <c r="E90" s="2" t="s">
        <v>93</v>
      </c>
      <c r="F90" s="2" t="s">
        <v>366</v>
      </c>
      <c r="G90" s="2" t="s">
        <v>360</v>
      </c>
      <c r="H90" s="2" t="s">
        <v>364</v>
      </c>
      <c r="I90" s="2" t="s">
        <v>358</v>
      </c>
      <c r="J90" s="2"/>
      <c r="K90" s="2" t="s">
        <v>362</v>
      </c>
      <c r="L90" s="2" t="s">
        <v>374</v>
      </c>
      <c r="M90" s="2" t="s">
        <v>368</v>
      </c>
      <c r="N90" s="2"/>
      <c r="O90" s="2"/>
      <c r="P90" s="2" t="s">
        <v>359</v>
      </c>
      <c r="Q90" s="2" t="s">
        <v>94</v>
      </c>
      <c r="R90" s="2" t="s">
        <v>109</v>
      </c>
      <c r="S90">
        <v>120.33</v>
      </c>
      <c r="T90">
        <f t="shared" si="16"/>
        <v>5.0137499999999999</v>
      </c>
      <c r="U90" s="4" t="s">
        <v>563</v>
      </c>
      <c r="V90" t="s">
        <v>568</v>
      </c>
    </row>
    <row r="91" spans="1:22" ht="12" customHeight="1" x14ac:dyDescent="0.3">
      <c r="A91" s="2" t="s">
        <v>375</v>
      </c>
      <c r="B91" s="2" t="s">
        <v>42</v>
      </c>
      <c r="C91" s="2" t="s">
        <v>43</v>
      </c>
      <c r="D91" s="2" t="s">
        <v>19</v>
      </c>
      <c r="E91" s="2" t="s">
        <v>93</v>
      </c>
      <c r="F91" s="2" t="s">
        <v>52</v>
      </c>
      <c r="G91" s="2" t="s">
        <v>53</v>
      </c>
      <c r="H91" s="2" t="s">
        <v>376</v>
      </c>
      <c r="I91" s="2" t="s">
        <v>26</v>
      </c>
      <c r="J91" s="2"/>
      <c r="K91" s="2"/>
      <c r="L91" s="2" t="s">
        <v>28</v>
      </c>
      <c r="M91" s="2" t="s">
        <v>377</v>
      </c>
      <c r="N91" s="2" t="s">
        <v>378</v>
      </c>
      <c r="O91" s="2"/>
      <c r="P91" s="2" t="s">
        <v>379</v>
      </c>
      <c r="Q91" s="2" t="s">
        <v>97</v>
      </c>
      <c r="R91" s="2" t="s">
        <v>380</v>
      </c>
      <c r="S91">
        <v>0.35</v>
      </c>
      <c r="T91">
        <f>(S91*1000)*($X$2/1000)</f>
        <v>6.6500000000000005E-3</v>
      </c>
      <c r="U91" s="4" t="s">
        <v>563</v>
      </c>
      <c r="V91" t="s">
        <v>568</v>
      </c>
    </row>
    <row r="92" spans="1:22" ht="12" customHeight="1" x14ac:dyDescent="0.3">
      <c r="A92" s="2" t="s">
        <v>381</v>
      </c>
      <c r="B92" s="2" t="s">
        <v>42</v>
      </c>
      <c r="C92" s="2" t="s">
        <v>43</v>
      </c>
      <c r="D92" s="2" t="s">
        <v>19</v>
      </c>
      <c r="E92" s="2" t="s">
        <v>93</v>
      </c>
      <c r="F92" s="2" t="s">
        <v>52</v>
      </c>
      <c r="G92" s="2" t="s">
        <v>53</v>
      </c>
      <c r="H92" s="2" t="s">
        <v>382</v>
      </c>
      <c r="I92" s="2" t="s">
        <v>26</v>
      </c>
      <c r="J92" s="2"/>
      <c r="K92" s="2"/>
      <c r="L92" s="2" t="s">
        <v>383</v>
      </c>
      <c r="M92" s="2" t="s">
        <v>377</v>
      </c>
      <c r="N92" s="2" t="s">
        <v>378</v>
      </c>
      <c r="O92" s="2"/>
      <c r="P92" s="2" t="s">
        <v>379</v>
      </c>
      <c r="Q92" s="2" t="s">
        <v>97</v>
      </c>
      <c r="R92" s="2" t="s">
        <v>380</v>
      </c>
      <c r="S92">
        <v>0.96</v>
      </c>
      <c r="T92">
        <f t="shared" ref="T92:T97" si="17">(S92*1000)*($X$2/1000)</f>
        <v>1.8239999999999999E-2</v>
      </c>
      <c r="U92" s="4" t="s">
        <v>563</v>
      </c>
      <c r="V92" t="s">
        <v>568</v>
      </c>
    </row>
    <row r="93" spans="1:22" ht="12" customHeight="1" x14ac:dyDescent="0.3">
      <c r="A93" s="2" t="s">
        <v>384</v>
      </c>
      <c r="B93" s="2" t="s">
        <v>42</v>
      </c>
      <c r="C93" s="2" t="s">
        <v>43</v>
      </c>
      <c r="D93" s="2" t="s">
        <v>19</v>
      </c>
      <c r="E93" s="2" t="s">
        <v>93</v>
      </c>
      <c r="F93" s="2" t="s">
        <v>52</v>
      </c>
      <c r="G93" s="2" t="s">
        <v>53</v>
      </c>
      <c r="H93" s="2" t="s">
        <v>385</v>
      </c>
      <c r="I93" s="2" t="s">
        <v>26</v>
      </c>
      <c r="J93" s="2"/>
      <c r="K93" s="2"/>
      <c r="L93" s="2" t="s">
        <v>383</v>
      </c>
      <c r="M93" s="2" t="s">
        <v>377</v>
      </c>
      <c r="N93" s="2" t="s">
        <v>378</v>
      </c>
      <c r="O93" s="2"/>
      <c r="P93" s="2" t="s">
        <v>379</v>
      </c>
      <c r="Q93" s="2" t="s">
        <v>97</v>
      </c>
      <c r="R93" s="2" t="s">
        <v>380</v>
      </c>
      <c r="S93">
        <v>0.96</v>
      </c>
      <c r="T93">
        <f t="shared" si="17"/>
        <v>1.8239999999999999E-2</v>
      </c>
      <c r="U93" s="4" t="s">
        <v>563</v>
      </c>
      <c r="V93" t="s">
        <v>568</v>
      </c>
    </row>
    <row r="94" spans="1:22" ht="12" customHeight="1" x14ac:dyDescent="0.3">
      <c r="A94" s="2" t="s">
        <v>386</v>
      </c>
      <c r="B94" s="2" t="s">
        <v>42</v>
      </c>
      <c r="C94" s="2" t="s">
        <v>43</v>
      </c>
      <c r="D94" s="2" t="s">
        <v>19</v>
      </c>
      <c r="E94" s="2" t="s">
        <v>93</v>
      </c>
      <c r="F94" s="2" t="s">
        <v>52</v>
      </c>
      <c r="G94" s="2" t="s">
        <v>53</v>
      </c>
      <c r="H94" s="2" t="s">
        <v>387</v>
      </c>
      <c r="I94" s="2" t="s">
        <v>26</v>
      </c>
      <c r="J94" s="2"/>
      <c r="K94" s="2"/>
      <c r="L94" s="2" t="s">
        <v>383</v>
      </c>
      <c r="M94" s="2" t="s">
        <v>377</v>
      </c>
      <c r="N94" s="2" t="s">
        <v>378</v>
      </c>
      <c r="O94" s="2"/>
      <c r="P94" s="2" t="s">
        <v>379</v>
      </c>
      <c r="Q94" s="2" t="s">
        <v>97</v>
      </c>
      <c r="R94" s="2" t="s">
        <v>380</v>
      </c>
      <c r="S94">
        <v>0.96</v>
      </c>
      <c r="T94">
        <f t="shared" si="17"/>
        <v>1.8239999999999999E-2</v>
      </c>
      <c r="U94" s="4" t="s">
        <v>563</v>
      </c>
      <c r="V94" t="s">
        <v>568</v>
      </c>
    </row>
    <row r="95" spans="1:22" ht="12" customHeight="1" x14ac:dyDescent="0.3">
      <c r="A95" s="2" t="s">
        <v>388</v>
      </c>
      <c r="B95" s="2" t="s">
        <v>42</v>
      </c>
      <c r="C95" s="2" t="s">
        <v>43</v>
      </c>
      <c r="D95" s="2" t="s">
        <v>19</v>
      </c>
      <c r="E95" s="2" t="s">
        <v>93</v>
      </c>
      <c r="F95" s="2" t="s">
        <v>52</v>
      </c>
      <c r="G95" s="2" t="s">
        <v>53</v>
      </c>
      <c r="H95" s="2" t="s">
        <v>389</v>
      </c>
      <c r="I95" s="2" t="s">
        <v>26</v>
      </c>
      <c r="J95" s="2"/>
      <c r="K95" s="2"/>
      <c r="L95" s="2" t="s">
        <v>383</v>
      </c>
      <c r="M95" s="2" t="s">
        <v>377</v>
      </c>
      <c r="N95" s="2" t="s">
        <v>378</v>
      </c>
      <c r="O95" s="2"/>
      <c r="P95" s="2" t="s">
        <v>379</v>
      </c>
      <c r="Q95" s="2" t="s">
        <v>97</v>
      </c>
      <c r="R95" s="2" t="s">
        <v>380</v>
      </c>
      <c r="S95">
        <v>0.96</v>
      </c>
      <c r="T95">
        <f t="shared" si="17"/>
        <v>1.8239999999999999E-2</v>
      </c>
      <c r="U95" s="4" t="s">
        <v>563</v>
      </c>
      <c r="V95" t="s">
        <v>568</v>
      </c>
    </row>
    <row r="96" spans="1:22" ht="12" customHeight="1" x14ac:dyDescent="0.3">
      <c r="A96" s="2" t="s">
        <v>390</v>
      </c>
      <c r="B96" s="2" t="s">
        <v>42</v>
      </c>
      <c r="C96" s="2" t="s">
        <v>43</v>
      </c>
      <c r="D96" s="2" t="s">
        <v>19</v>
      </c>
      <c r="E96" s="2" t="s">
        <v>93</v>
      </c>
      <c r="F96" s="2" t="s">
        <v>52</v>
      </c>
      <c r="G96" s="2" t="s">
        <v>53</v>
      </c>
      <c r="H96" s="2" t="s">
        <v>391</v>
      </c>
      <c r="I96" s="2" t="s">
        <v>26</v>
      </c>
      <c r="J96" s="2"/>
      <c r="K96" s="2"/>
      <c r="L96" s="2" t="s">
        <v>383</v>
      </c>
      <c r="M96" s="2" t="s">
        <v>377</v>
      </c>
      <c r="N96" s="2" t="s">
        <v>392</v>
      </c>
      <c r="O96" s="2"/>
      <c r="P96" s="2" t="s">
        <v>379</v>
      </c>
      <c r="Q96" s="2" t="s">
        <v>97</v>
      </c>
      <c r="R96" s="2" t="s">
        <v>380</v>
      </c>
      <c r="S96">
        <v>0.96</v>
      </c>
      <c r="T96">
        <f t="shared" si="17"/>
        <v>1.8239999999999999E-2</v>
      </c>
      <c r="U96" s="4" t="s">
        <v>563</v>
      </c>
      <c r="V96" t="s">
        <v>568</v>
      </c>
    </row>
    <row r="97" spans="1:22" ht="12" customHeight="1" x14ac:dyDescent="0.3">
      <c r="A97" s="2" t="s">
        <v>393</v>
      </c>
      <c r="B97" s="2" t="s">
        <v>42</v>
      </c>
      <c r="C97" s="2" t="s">
        <v>43</v>
      </c>
      <c r="D97" s="2" t="s">
        <v>19</v>
      </c>
      <c r="E97" s="2" t="s">
        <v>93</v>
      </c>
      <c r="F97" s="2" t="s">
        <v>52</v>
      </c>
      <c r="G97" s="2" t="s">
        <v>53</v>
      </c>
      <c r="H97" s="2" t="s">
        <v>394</v>
      </c>
      <c r="I97" s="2" t="s">
        <v>26</v>
      </c>
      <c r="J97" s="2"/>
      <c r="K97" s="2"/>
      <c r="L97" s="2" t="s">
        <v>383</v>
      </c>
      <c r="M97" s="2" t="s">
        <v>377</v>
      </c>
      <c r="N97" s="2" t="s">
        <v>392</v>
      </c>
      <c r="O97" s="2"/>
      <c r="P97" s="2" t="s">
        <v>379</v>
      </c>
      <c r="Q97" s="2" t="s">
        <v>97</v>
      </c>
      <c r="R97" s="2" t="s">
        <v>380</v>
      </c>
      <c r="S97">
        <v>0.96</v>
      </c>
      <c r="T97">
        <f t="shared" si="17"/>
        <v>1.8239999999999999E-2</v>
      </c>
      <c r="U97" s="4" t="s">
        <v>563</v>
      </c>
      <c r="V97" t="s">
        <v>568</v>
      </c>
    </row>
    <row r="98" spans="1:22" ht="12" customHeight="1" x14ac:dyDescent="0.3">
      <c r="A98" s="2" t="s">
        <v>395</v>
      </c>
      <c r="B98" s="2" t="s">
        <v>41</v>
      </c>
      <c r="C98" s="2" t="s">
        <v>44</v>
      </c>
      <c r="D98" s="2" t="s">
        <v>19</v>
      </c>
      <c r="E98" s="2" t="s">
        <v>93</v>
      </c>
      <c r="F98" s="2" t="s">
        <v>67</v>
      </c>
      <c r="G98" s="2" t="s">
        <v>396</v>
      </c>
      <c r="H98" s="2"/>
      <c r="I98" s="2" t="s">
        <v>26</v>
      </c>
      <c r="J98" s="2"/>
      <c r="K98" s="2"/>
      <c r="L98" s="2" t="s">
        <v>50</v>
      </c>
      <c r="M98" s="2" t="s">
        <v>397</v>
      </c>
      <c r="N98" s="2" t="s">
        <v>398</v>
      </c>
      <c r="O98" s="2"/>
      <c r="P98" s="2" t="s">
        <v>399</v>
      </c>
      <c r="Q98" s="2" t="s">
        <v>97</v>
      </c>
      <c r="R98" s="2" t="s">
        <v>380</v>
      </c>
      <c r="S98">
        <v>2.7</v>
      </c>
      <c r="T98">
        <f>S98*($X$2/1000)</f>
        <v>5.1300000000000007E-5</v>
      </c>
      <c r="U98" s="4" t="s">
        <v>563</v>
      </c>
      <c r="V98" t="s">
        <v>568</v>
      </c>
    </row>
    <row r="99" spans="1:22" ht="12" customHeight="1" x14ac:dyDescent="0.3">
      <c r="A99" s="2" t="s">
        <v>400</v>
      </c>
      <c r="B99" s="2" t="s">
        <v>41</v>
      </c>
      <c r="C99" s="2" t="s">
        <v>44</v>
      </c>
      <c r="D99" s="2" t="s">
        <v>19</v>
      </c>
      <c r="E99" s="2" t="s">
        <v>93</v>
      </c>
      <c r="F99" s="2" t="s">
        <v>67</v>
      </c>
      <c r="G99" s="2" t="s">
        <v>401</v>
      </c>
      <c r="H99" s="2"/>
      <c r="I99" s="2" t="s">
        <v>26</v>
      </c>
      <c r="J99" s="2"/>
      <c r="K99" s="2"/>
      <c r="L99" s="2" t="s">
        <v>402</v>
      </c>
      <c r="M99" s="2" t="s">
        <v>397</v>
      </c>
      <c r="N99" s="2" t="s">
        <v>398</v>
      </c>
      <c r="O99" s="2"/>
      <c r="P99" s="2" t="s">
        <v>399</v>
      </c>
      <c r="Q99" s="2" t="s">
        <v>97</v>
      </c>
      <c r="R99" s="2" t="s">
        <v>380</v>
      </c>
      <c r="S99">
        <v>20.399999999999999</v>
      </c>
      <c r="T99">
        <f t="shared" ref="T99:T109" si="18">S99*($X$2/1000)</f>
        <v>3.8759999999999999E-4</v>
      </c>
      <c r="U99" s="4" t="s">
        <v>563</v>
      </c>
      <c r="V99" t="s">
        <v>568</v>
      </c>
    </row>
    <row r="100" spans="1:22" ht="12" customHeight="1" x14ac:dyDescent="0.3">
      <c r="A100" s="2" t="s">
        <v>403</v>
      </c>
      <c r="B100" s="2" t="s">
        <v>41</v>
      </c>
      <c r="C100" s="2" t="s">
        <v>44</v>
      </c>
      <c r="D100" s="2" t="s">
        <v>19</v>
      </c>
      <c r="E100" s="2" t="s">
        <v>93</v>
      </c>
      <c r="F100" s="2" t="s">
        <v>67</v>
      </c>
      <c r="G100" s="2" t="s">
        <v>404</v>
      </c>
      <c r="H100" s="2"/>
      <c r="I100" s="2" t="s">
        <v>26</v>
      </c>
      <c r="J100" s="2"/>
      <c r="K100" s="2"/>
      <c r="L100" s="2" t="s">
        <v>256</v>
      </c>
      <c r="M100" s="2" t="s">
        <v>397</v>
      </c>
      <c r="N100" s="2" t="s">
        <v>398</v>
      </c>
      <c r="O100" s="2"/>
      <c r="P100" s="2" t="s">
        <v>399</v>
      </c>
      <c r="Q100" s="2" t="s">
        <v>97</v>
      </c>
      <c r="R100" s="2" t="s">
        <v>380</v>
      </c>
      <c r="S100">
        <v>11.8</v>
      </c>
      <c r="T100">
        <f t="shared" si="18"/>
        <v>2.2420000000000003E-4</v>
      </c>
      <c r="U100" s="4" t="s">
        <v>563</v>
      </c>
      <c r="V100" t="s">
        <v>568</v>
      </c>
    </row>
    <row r="101" spans="1:22" ht="12" customHeight="1" x14ac:dyDescent="0.3">
      <c r="A101" s="2" t="s">
        <v>405</v>
      </c>
      <c r="B101" s="2" t="s">
        <v>41</v>
      </c>
      <c r="C101" s="2" t="s">
        <v>44</v>
      </c>
      <c r="D101" s="2" t="s">
        <v>19</v>
      </c>
      <c r="E101" s="2" t="s">
        <v>93</v>
      </c>
      <c r="F101" s="2" t="s">
        <v>67</v>
      </c>
      <c r="G101" s="2" t="s">
        <v>406</v>
      </c>
      <c r="H101" s="2"/>
      <c r="I101" s="2" t="s">
        <v>26</v>
      </c>
      <c r="J101" s="2"/>
      <c r="K101" s="2"/>
      <c r="L101" s="2" t="s">
        <v>407</v>
      </c>
      <c r="M101" s="2" t="s">
        <v>397</v>
      </c>
      <c r="N101" s="2" t="s">
        <v>398</v>
      </c>
      <c r="O101" s="2"/>
      <c r="P101" s="2" t="s">
        <v>399</v>
      </c>
      <c r="Q101" s="2" t="s">
        <v>97</v>
      </c>
      <c r="R101" s="2" t="s">
        <v>380</v>
      </c>
      <c r="S101">
        <v>6.9</v>
      </c>
      <c r="T101">
        <f t="shared" si="18"/>
        <v>1.3110000000000002E-4</v>
      </c>
      <c r="U101" s="4" t="s">
        <v>563</v>
      </c>
      <c r="V101" t="s">
        <v>568</v>
      </c>
    </row>
    <row r="102" spans="1:22" ht="12" customHeight="1" x14ac:dyDescent="0.3">
      <c r="A102" s="2" t="s">
        <v>408</v>
      </c>
      <c r="B102" s="2" t="s">
        <v>41</v>
      </c>
      <c r="C102" s="2" t="s">
        <v>44</v>
      </c>
      <c r="D102" s="2" t="s">
        <v>19</v>
      </c>
      <c r="E102" s="2" t="s">
        <v>93</v>
      </c>
      <c r="F102" s="2" t="s">
        <v>409</v>
      </c>
      <c r="G102" s="2"/>
      <c r="H102" s="2"/>
      <c r="I102" s="2" t="s">
        <v>26</v>
      </c>
      <c r="J102" s="2"/>
      <c r="K102" s="2"/>
      <c r="L102" s="2" t="s">
        <v>410</v>
      </c>
      <c r="M102" s="2" t="s">
        <v>397</v>
      </c>
      <c r="N102" s="2" t="s">
        <v>398</v>
      </c>
      <c r="O102" s="2"/>
      <c r="P102" s="2" t="s">
        <v>411</v>
      </c>
      <c r="Q102" s="2" t="s">
        <v>97</v>
      </c>
      <c r="R102" s="2" t="s">
        <v>380</v>
      </c>
      <c r="S102">
        <v>4</v>
      </c>
      <c r="T102">
        <f t="shared" si="18"/>
        <v>7.6000000000000004E-5</v>
      </c>
      <c r="U102" s="4" t="s">
        <v>563</v>
      </c>
      <c r="V102" t="s">
        <v>568</v>
      </c>
    </row>
    <row r="103" spans="1:22" ht="12" customHeight="1" x14ac:dyDescent="0.3">
      <c r="A103" s="2" t="s">
        <v>412</v>
      </c>
      <c r="B103" s="2" t="s">
        <v>41</v>
      </c>
      <c r="C103" s="2" t="s">
        <v>44</v>
      </c>
      <c r="D103" s="2" t="s">
        <v>19</v>
      </c>
      <c r="E103" s="2" t="s">
        <v>93</v>
      </c>
      <c r="F103" s="2" t="s">
        <v>413</v>
      </c>
      <c r="G103" s="2"/>
      <c r="H103" s="2"/>
      <c r="I103" s="2" t="s">
        <v>26</v>
      </c>
      <c r="J103" s="2"/>
      <c r="K103" s="2"/>
      <c r="L103" s="2" t="s">
        <v>414</v>
      </c>
      <c r="M103" s="2" t="s">
        <v>397</v>
      </c>
      <c r="N103" s="2" t="s">
        <v>398</v>
      </c>
      <c r="O103" s="2"/>
      <c r="P103" s="2" t="s">
        <v>411</v>
      </c>
      <c r="Q103" s="2" t="s">
        <v>97</v>
      </c>
      <c r="R103" s="2" t="s">
        <v>380</v>
      </c>
      <c r="S103">
        <v>8</v>
      </c>
      <c r="T103">
        <f t="shared" si="18"/>
        <v>1.5200000000000001E-4</v>
      </c>
      <c r="U103" s="4" t="s">
        <v>563</v>
      </c>
      <c r="V103" t="s">
        <v>568</v>
      </c>
    </row>
    <row r="104" spans="1:22" ht="12" customHeight="1" x14ac:dyDescent="0.3">
      <c r="A104" s="2" t="s">
        <v>415</v>
      </c>
      <c r="B104" s="2" t="s">
        <v>41</v>
      </c>
      <c r="C104" s="2" t="s">
        <v>44</v>
      </c>
      <c r="D104" s="2" t="s">
        <v>19</v>
      </c>
      <c r="E104" s="2" t="s">
        <v>93</v>
      </c>
      <c r="F104" s="2" t="s">
        <v>416</v>
      </c>
      <c r="G104" s="2"/>
      <c r="H104" s="2"/>
      <c r="I104" s="2" t="s">
        <v>26</v>
      </c>
      <c r="J104" s="2"/>
      <c r="K104" s="2"/>
      <c r="L104" s="2" t="s">
        <v>417</v>
      </c>
      <c r="M104" s="2" t="s">
        <v>397</v>
      </c>
      <c r="N104" s="2" t="s">
        <v>398</v>
      </c>
      <c r="O104" s="2"/>
      <c r="P104" s="2" t="s">
        <v>418</v>
      </c>
      <c r="Q104" s="2" t="s">
        <v>97</v>
      </c>
      <c r="R104" s="2" t="s">
        <v>380</v>
      </c>
      <c r="S104">
        <v>225</v>
      </c>
      <c r="T104">
        <f t="shared" si="18"/>
        <v>4.2750000000000002E-3</v>
      </c>
      <c r="U104" s="4" t="s">
        <v>563</v>
      </c>
      <c r="V104" t="s">
        <v>568</v>
      </c>
    </row>
    <row r="105" spans="1:22" ht="12" customHeight="1" x14ac:dyDescent="0.3">
      <c r="A105" s="2" t="s">
        <v>419</v>
      </c>
      <c r="B105" s="2" t="s">
        <v>41</v>
      </c>
      <c r="C105" s="2" t="s">
        <v>44</v>
      </c>
      <c r="D105" s="2" t="s">
        <v>19</v>
      </c>
      <c r="E105" s="2" t="s">
        <v>93</v>
      </c>
      <c r="F105" s="2" t="s">
        <v>420</v>
      </c>
      <c r="G105" s="2"/>
      <c r="H105" s="2"/>
      <c r="I105" s="2" t="s">
        <v>26</v>
      </c>
      <c r="J105" s="2"/>
      <c r="K105" s="2"/>
      <c r="L105" s="2" t="s">
        <v>417</v>
      </c>
      <c r="M105" s="2" t="s">
        <v>397</v>
      </c>
      <c r="N105" s="2" t="s">
        <v>398</v>
      </c>
      <c r="O105" s="2"/>
      <c r="P105" s="2" t="s">
        <v>418</v>
      </c>
      <c r="Q105" s="2" t="s">
        <v>97</v>
      </c>
      <c r="R105" s="2" t="s">
        <v>380</v>
      </c>
      <c r="S105">
        <v>225</v>
      </c>
      <c r="T105">
        <f t="shared" si="18"/>
        <v>4.2750000000000002E-3</v>
      </c>
      <c r="U105" s="4" t="s">
        <v>563</v>
      </c>
      <c r="V105" t="s">
        <v>568</v>
      </c>
    </row>
    <row r="106" spans="1:22" ht="12" customHeight="1" x14ac:dyDescent="0.3">
      <c r="A106" s="2" t="s">
        <v>421</v>
      </c>
      <c r="B106" s="2" t="s">
        <v>41</v>
      </c>
      <c r="C106" s="2" t="s">
        <v>44</v>
      </c>
      <c r="D106" s="2" t="s">
        <v>19</v>
      </c>
      <c r="E106" s="2" t="s">
        <v>93</v>
      </c>
      <c r="F106" s="2" t="s">
        <v>422</v>
      </c>
      <c r="G106" s="2"/>
      <c r="H106" s="2"/>
      <c r="I106" s="2" t="s">
        <v>26</v>
      </c>
      <c r="J106" s="2"/>
      <c r="K106" s="2"/>
      <c r="L106" s="2" t="s">
        <v>417</v>
      </c>
      <c r="M106" s="2" t="s">
        <v>397</v>
      </c>
      <c r="N106" s="2" t="s">
        <v>398</v>
      </c>
      <c r="O106" s="2"/>
      <c r="P106" s="2" t="s">
        <v>418</v>
      </c>
      <c r="Q106" s="2" t="s">
        <v>97</v>
      </c>
      <c r="R106" s="2" t="s">
        <v>380</v>
      </c>
      <c r="S106">
        <v>225</v>
      </c>
      <c r="T106">
        <f t="shared" si="18"/>
        <v>4.2750000000000002E-3</v>
      </c>
      <c r="U106" s="4" t="s">
        <v>563</v>
      </c>
      <c r="V106" t="s">
        <v>568</v>
      </c>
    </row>
    <row r="107" spans="1:22" ht="12" customHeight="1" x14ac:dyDescent="0.3">
      <c r="A107" s="2" t="s">
        <v>423</v>
      </c>
      <c r="B107" s="2" t="s">
        <v>41</v>
      </c>
      <c r="C107" s="2" t="s">
        <v>44</v>
      </c>
      <c r="D107" s="2" t="s">
        <v>19</v>
      </c>
      <c r="E107" s="2" t="s">
        <v>93</v>
      </c>
      <c r="F107" s="2" t="s">
        <v>424</v>
      </c>
      <c r="G107" s="2"/>
      <c r="H107" s="2"/>
      <c r="I107" s="2" t="s">
        <v>26</v>
      </c>
      <c r="J107" s="2"/>
      <c r="K107" s="2"/>
      <c r="L107" s="2" t="s">
        <v>417</v>
      </c>
      <c r="M107" s="2" t="s">
        <v>397</v>
      </c>
      <c r="N107" s="2" t="s">
        <v>398</v>
      </c>
      <c r="O107" s="2"/>
      <c r="P107" s="2" t="s">
        <v>418</v>
      </c>
      <c r="Q107" s="2" t="s">
        <v>97</v>
      </c>
      <c r="R107" s="2" t="s">
        <v>380</v>
      </c>
      <c r="S107">
        <v>225</v>
      </c>
      <c r="T107">
        <f t="shared" si="18"/>
        <v>4.2750000000000002E-3</v>
      </c>
      <c r="U107" s="4" t="s">
        <v>563</v>
      </c>
      <c r="V107" t="s">
        <v>568</v>
      </c>
    </row>
    <row r="108" spans="1:22" ht="12" customHeight="1" x14ac:dyDescent="0.3">
      <c r="A108" s="2" t="s">
        <v>425</v>
      </c>
      <c r="B108" s="2" t="s">
        <v>41</v>
      </c>
      <c r="C108" s="2" t="s">
        <v>44</v>
      </c>
      <c r="D108" s="2" t="s">
        <v>19</v>
      </c>
      <c r="E108" s="2" t="s">
        <v>93</v>
      </c>
      <c r="F108" s="2" t="s">
        <v>426</v>
      </c>
      <c r="G108" s="2"/>
      <c r="H108" s="2"/>
      <c r="I108" s="2" t="s">
        <v>26</v>
      </c>
      <c r="J108" s="2"/>
      <c r="K108" s="2"/>
      <c r="L108" s="2" t="s">
        <v>32</v>
      </c>
      <c r="M108" s="2" t="s">
        <v>397</v>
      </c>
      <c r="N108" s="2" t="s">
        <v>398</v>
      </c>
      <c r="O108" s="2"/>
      <c r="P108" s="2" t="s">
        <v>427</v>
      </c>
      <c r="Q108" s="2" t="s">
        <v>97</v>
      </c>
      <c r="R108" s="2" t="s">
        <v>380</v>
      </c>
      <c r="S108">
        <v>1.5</v>
      </c>
      <c r="T108">
        <f t="shared" si="18"/>
        <v>2.8500000000000002E-5</v>
      </c>
      <c r="U108" s="4" t="s">
        <v>563</v>
      </c>
      <c r="V108" t="s">
        <v>568</v>
      </c>
    </row>
    <row r="109" spans="1:22" ht="12" customHeight="1" x14ac:dyDescent="0.3">
      <c r="A109" s="2" t="s">
        <v>428</v>
      </c>
      <c r="B109" s="2" t="s">
        <v>41</v>
      </c>
      <c r="C109" s="2" t="s">
        <v>44</v>
      </c>
      <c r="D109" s="2" t="s">
        <v>19</v>
      </c>
      <c r="E109" s="2" t="s">
        <v>93</v>
      </c>
      <c r="F109" s="2" t="s">
        <v>429</v>
      </c>
      <c r="G109" s="2"/>
      <c r="H109" s="2"/>
      <c r="I109" s="2" t="s">
        <v>26</v>
      </c>
      <c r="J109" s="2"/>
      <c r="K109" s="2"/>
      <c r="L109" s="2" t="s">
        <v>32</v>
      </c>
      <c r="M109" s="2" t="s">
        <v>397</v>
      </c>
      <c r="N109" s="2" t="s">
        <v>398</v>
      </c>
      <c r="O109" s="2"/>
      <c r="P109" s="2" t="s">
        <v>427</v>
      </c>
      <c r="Q109" s="2" t="s">
        <v>97</v>
      </c>
      <c r="R109" s="2" t="s">
        <v>380</v>
      </c>
      <c r="S109">
        <v>1.5</v>
      </c>
      <c r="T109">
        <f t="shared" si="18"/>
        <v>2.8500000000000002E-5</v>
      </c>
      <c r="U109" s="4" t="s">
        <v>563</v>
      </c>
      <c r="V109" t="s">
        <v>568</v>
      </c>
    </row>
    <row r="110" spans="1:22" ht="12" customHeight="1" x14ac:dyDescent="0.3">
      <c r="A110" s="2" t="s">
        <v>430</v>
      </c>
      <c r="B110" s="2" t="s">
        <v>30</v>
      </c>
      <c r="C110" s="2" t="s">
        <v>31</v>
      </c>
      <c r="D110" s="2" t="s">
        <v>19</v>
      </c>
      <c r="E110" s="2" t="s">
        <v>93</v>
      </c>
      <c r="F110" s="2" t="s">
        <v>431</v>
      </c>
      <c r="G110" s="2" t="s">
        <v>356</v>
      </c>
      <c r="H110" s="2"/>
      <c r="I110" s="2" t="s">
        <v>26</v>
      </c>
      <c r="J110" s="2"/>
      <c r="K110" s="2"/>
      <c r="L110" s="2" t="s">
        <v>432</v>
      </c>
      <c r="M110" s="2" t="s">
        <v>433</v>
      </c>
      <c r="N110" s="2"/>
      <c r="O110" s="2"/>
      <c r="P110" s="2" t="s">
        <v>434</v>
      </c>
      <c r="Q110" s="2" t="s">
        <v>97</v>
      </c>
      <c r="R110" s="2" t="s">
        <v>380</v>
      </c>
      <c r="S110">
        <v>528.70000000000005</v>
      </c>
      <c r="T110">
        <f>(S110/1000)*($X$4/1000)</f>
        <v>2.7069440000000006E-3</v>
      </c>
      <c r="U110" s="4" t="s">
        <v>563</v>
      </c>
      <c r="V110" t="s">
        <v>568</v>
      </c>
    </row>
    <row r="111" spans="1:22" ht="12" customHeight="1" x14ac:dyDescent="0.3">
      <c r="A111" s="2" t="s">
        <v>435</v>
      </c>
      <c r="B111" s="2" t="s">
        <v>30</v>
      </c>
      <c r="C111" s="2" t="s">
        <v>31</v>
      </c>
      <c r="D111" s="2" t="s">
        <v>19</v>
      </c>
      <c r="E111" s="2" t="s">
        <v>93</v>
      </c>
      <c r="F111" s="2" t="s">
        <v>436</v>
      </c>
      <c r="G111" s="2" t="s">
        <v>356</v>
      </c>
      <c r="H111" s="2"/>
      <c r="I111" s="2" t="s">
        <v>26</v>
      </c>
      <c r="J111" s="2"/>
      <c r="K111" s="2"/>
      <c r="L111" s="2" t="s">
        <v>437</v>
      </c>
      <c r="M111" s="2" t="s">
        <v>438</v>
      </c>
      <c r="N111" s="2"/>
      <c r="O111" s="2"/>
      <c r="P111" s="2" t="s">
        <v>434</v>
      </c>
      <c r="Q111" s="2" t="s">
        <v>97</v>
      </c>
      <c r="R111" s="2" t="s">
        <v>380</v>
      </c>
      <c r="S111">
        <v>348</v>
      </c>
      <c r="T111">
        <f>(S111/1000)*($X$4/1000)</f>
        <v>1.7817600000000001E-3</v>
      </c>
      <c r="U111" s="4" t="s">
        <v>563</v>
      </c>
      <c r="V111" t="s">
        <v>568</v>
      </c>
    </row>
    <row r="112" spans="1:22" ht="12" customHeight="1" x14ac:dyDescent="0.3">
      <c r="A112" s="2" t="s">
        <v>439</v>
      </c>
      <c r="B112" s="2" t="s">
        <v>30</v>
      </c>
      <c r="C112" s="2" t="s">
        <v>31</v>
      </c>
      <c r="D112" s="2" t="s">
        <v>19</v>
      </c>
      <c r="E112" s="2" t="s">
        <v>93</v>
      </c>
      <c r="F112" s="2" t="s">
        <v>440</v>
      </c>
      <c r="G112" s="2" t="s">
        <v>356</v>
      </c>
      <c r="H112" s="2"/>
      <c r="I112" s="2" t="s">
        <v>26</v>
      </c>
      <c r="J112" s="2"/>
      <c r="K112" s="2"/>
      <c r="L112" s="2" t="s">
        <v>441</v>
      </c>
      <c r="M112" s="2" t="s">
        <v>198</v>
      </c>
      <c r="N112" s="2"/>
      <c r="O112" s="2"/>
      <c r="P112" s="2" t="s">
        <v>434</v>
      </c>
      <c r="Q112" s="2" t="s">
        <v>97</v>
      </c>
      <c r="R112" s="2" t="s">
        <v>380</v>
      </c>
      <c r="S112">
        <v>8.8000000000000003E-4</v>
      </c>
      <c r="T112">
        <f>(S112*1000)*($X$4/1000)</f>
        <v>4.5056000000000002E-3</v>
      </c>
      <c r="U112" s="4" t="s">
        <v>563</v>
      </c>
      <c r="V112" t="s">
        <v>568</v>
      </c>
    </row>
    <row r="113" spans="1:22" ht="12" customHeight="1" x14ac:dyDescent="0.3">
      <c r="A113" s="2" t="s">
        <v>442</v>
      </c>
      <c r="B113" s="2" t="s">
        <v>30</v>
      </c>
      <c r="C113" s="2" t="s">
        <v>31</v>
      </c>
      <c r="D113" s="2" t="s">
        <v>19</v>
      </c>
      <c r="E113" s="2" t="s">
        <v>93</v>
      </c>
      <c r="F113" s="2" t="s">
        <v>443</v>
      </c>
      <c r="G113" s="2" t="s">
        <v>444</v>
      </c>
      <c r="H113" s="2"/>
      <c r="I113" s="2" t="s">
        <v>26</v>
      </c>
      <c r="J113" s="2"/>
      <c r="K113" s="2"/>
      <c r="L113" s="2" t="s">
        <v>445</v>
      </c>
      <c r="M113" s="2" t="s">
        <v>446</v>
      </c>
      <c r="N113" s="2"/>
      <c r="O113" s="2"/>
      <c r="P113" s="2" t="s">
        <v>447</v>
      </c>
      <c r="Q113" s="2" t="s">
        <v>97</v>
      </c>
      <c r="R113" s="2" t="s">
        <v>380</v>
      </c>
      <c r="S113">
        <v>6.2E-2</v>
      </c>
      <c r="T113">
        <f>(S113*1000)/(365*24)</f>
        <v>7.0776255707762558E-3</v>
      </c>
      <c r="U113" s="4" t="s">
        <v>563</v>
      </c>
      <c r="V113" t="s">
        <v>568</v>
      </c>
    </row>
    <row r="114" spans="1:22" ht="12" customHeight="1" x14ac:dyDescent="0.3">
      <c r="A114" s="2" t="s">
        <v>448</v>
      </c>
      <c r="B114" s="2" t="s">
        <v>30</v>
      </c>
      <c r="C114" s="2" t="s">
        <v>31</v>
      </c>
      <c r="D114" s="2" t="s">
        <v>19</v>
      </c>
      <c r="E114" s="2" t="s">
        <v>93</v>
      </c>
      <c r="F114" s="2" t="s">
        <v>449</v>
      </c>
      <c r="G114" s="2" t="s">
        <v>450</v>
      </c>
      <c r="H114" s="2"/>
      <c r="I114" s="2" t="s">
        <v>26</v>
      </c>
      <c r="J114" s="2"/>
      <c r="K114" s="2"/>
      <c r="L114" s="2" t="s">
        <v>451</v>
      </c>
      <c r="M114" s="2" t="s">
        <v>446</v>
      </c>
      <c r="N114" s="2"/>
      <c r="O114" s="2"/>
      <c r="P114" s="2" t="s">
        <v>452</v>
      </c>
      <c r="Q114" s="2" t="s">
        <v>97</v>
      </c>
      <c r="R114" s="2" t="s">
        <v>380</v>
      </c>
      <c r="S114">
        <v>1.514</v>
      </c>
      <c r="T114">
        <f t="shared" ref="T114:T117" si="19">(S114*1000)/(365*24)</f>
        <v>0.1728310502283105</v>
      </c>
      <c r="U114" s="4" t="s">
        <v>563</v>
      </c>
      <c r="V114" t="s">
        <v>568</v>
      </c>
    </row>
    <row r="115" spans="1:22" ht="12" customHeight="1" x14ac:dyDescent="0.3">
      <c r="A115" s="2" t="s">
        <v>453</v>
      </c>
      <c r="B115" s="2" t="s">
        <v>30</v>
      </c>
      <c r="C115" s="2" t="s">
        <v>31</v>
      </c>
      <c r="D115" s="2" t="s">
        <v>19</v>
      </c>
      <c r="E115" s="2" t="s">
        <v>93</v>
      </c>
      <c r="F115" s="2" t="s">
        <v>449</v>
      </c>
      <c r="G115" s="2" t="s">
        <v>454</v>
      </c>
      <c r="H115" s="2"/>
      <c r="I115" s="2" t="s">
        <v>26</v>
      </c>
      <c r="J115" s="2"/>
      <c r="K115" s="2"/>
      <c r="L115" s="2" t="s">
        <v>455</v>
      </c>
      <c r="M115" s="2" t="s">
        <v>446</v>
      </c>
      <c r="N115" s="2"/>
      <c r="O115" s="2"/>
      <c r="P115" s="2" t="s">
        <v>452</v>
      </c>
      <c r="Q115" s="2" t="s">
        <v>97</v>
      </c>
      <c r="R115" s="2" t="s">
        <v>380</v>
      </c>
      <c r="S115">
        <v>2.4769999999999999</v>
      </c>
      <c r="T115">
        <f t="shared" si="19"/>
        <v>0.2827625570776256</v>
      </c>
      <c r="U115" s="4" t="s">
        <v>563</v>
      </c>
      <c r="V115" t="s">
        <v>568</v>
      </c>
    </row>
    <row r="116" spans="1:22" ht="12" customHeight="1" x14ac:dyDescent="0.3">
      <c r="A116" s="2" t="s">
        <v>456</v>
      </c>
      <c r="B116" s="2" t="s">
        <v>30</v>
      </c>
      <c r="C116" s="2" t="s">
        <v>31</v>
      </c>
      <c r="D116" s="2" t="s">
        <v>19</v>
      </c>
      <c r="E116" s="2" t="s">
        <v>93</v>
      </c>
      <c r="F116" s="2" t="s">
        <v>457</v>
      </c>
      <c r="G116" s="2" t="s">
        <v>458</v>
      </c>
      <c r="H116" s="2"/>
      <c r="I116" s="2" t="s">
        <v>26</v>
      </c>
      <c r="J116" s="2"/>
      <c r="K116" s="2"/>
      <c r="L116" s="2" t="s">
        <v>27</v>
      </c>
      <c r="M116" s="2" t="s">
        <v>446</v>
      </c>
      <c r="N116" s="2"/>
      <c r="O116" s="2"/>
      <c r="P116" s="2" t="s">
        <v>452</v>
      </c>
      <c r="Q116" s="2" t="s">
        <v>97</v>
      </c>
      <c r="R116" s="2" t="s">
        <v>380</v>
      </c>
      <c r="S116">
        <v>0.46</v>
      </c>
      <c r="T116">
        <f t="shared" si="19"/>
        <v>5.2511415525114152E-2</v>
      </c>
      <c r="U116" s="4" t="s">
        <v>563</v>
      </c>
      <c r="V116" t="s">
        <v>568</v>
      </c>
    </row>
    <row r="117" spans="1:22" ht="12" customHeight="1" x14ac:dyDescent="0.3">
      <c r="A117" s="2" t="s">
        <v>459</v>
      </c>
      <c r="B117" s="2" t="s">
        <v>30</v>
      </c>
      <c r="C117" s="2" t="s">
        <v>31</v>
      </c>
      <c r="D117" s="2" t="s">
        <v>19</v>
      </c>
      <c r="E117" s="2" t="s">
        <v>93</v>
      </c>
      <c r="F117" s="2" t="s">
        <v>460</v>
      </c>
      <c r="G117" s="2"/>
      <c r="H117" s="2"/>
      <c r="I117" s="2" t="s">
        <v>26</v>
      </c>
      <c r="J117" s="2"/>
      <c r="K117" s="2"/>
      <c r="L117" s="2" t="s">
        <v>445</v>
      </c>
      <c r="M117" s="2" t="s">
        <v>446</v>
      </c>
      <c r="N117" s="2"/>
      <c r="O117" s="2"/>
      <c r="P117" s="2" t="s">
        <v>452</v>
      </c>
      <c r="Q117" s="2" t="s">
        <v>97</v>
      </c>
      <c r="R117" s="2" t="s">
        <v>380</v>
      </c>
      <c r="S117">
        <v>6.2E-2</v>
      </c>
      <c r="T117">
        <f t="shared" si="19"/>
        <v>7.0776255707762558E-3</v>
      </c>
      <c r="U117" s="4" t="s">
        <v>563</v>
      </c>
      <c r="V117" t="s">
        <v>568</v>
      </c>
    </row>
    <row r="118" spans="1:22" ht="12" customHeight="1" x14ac:dyDescent="0.3">
      <c r="A118" s="2" t="s">
        <v>461</v>
      </c>
      <c r="B118" s="2" t="s">
        <v>30</v>
      </c>
      <c r="C118" s="2" t="s">
        <v>31</v>
      </c>
      <c r="D118" s="2" t="s">
        <v>19</v>
      </c>
      <c r="E118" s="2" t="s">
        <v>49</v>
      </c>
      <c r="F118" s="2" t="s">
        <v>462</v>
      </c>
      <c r="G118" s="2"/>
      <c r="H118" s="2"/>
      <c r="I118" s="2" t="s">
        <v>26</v>
      </c>
      <c r="J118" s="2"/>
      <c r="K118" s="2"/>
      <c r="L118" s="2" t="s">
        <v>203</v>
      </c>
      <c r="M118" s="2" t="s">
        <v>198</v>
      </c>
      <c r="N118" s="2"/>
      <c r="O118" s="2"/>
      <c r="P118" s="2" t="s">
        <v>463</v>
      </c>
      <c r="Q118" s="2" t="s">
        <v>97</v>
      </c>
      <c r="R118" s="2" t="s">
        <v>380</v>
      </c>
      <c r="S118">
        <v>0.54300000000000004</v>
      </c>
      <c r="T118">
        <f>(S118*1000)*($X$4/1000)</f>
        <v>2.7801600000000004</v>
      </c>
      <c r="U118" s="4" t="s">
        <v>563</v>
      </c>
      <c r="V118" t="s">
        <v>568</v>
      </c>
    </row>
    <row r="119" spans="1:22" ht="12" customHeight="1" x14ac:dyDescent="0.3">
      <c r="A119" s="2" t="s">
        <v>464</v>
      </c>
      <c r="B119" s="2" t="s">
        <v>30</v>
      </c>
      <c r="C119" s="2" t="s">
        <v>31</v>
      </c>
      <c r="D119" s="2" t="s">
        <v>19</v>
      </c>
      <c r="E119" s="2" t="s">
        <v>93</v>
      </c>
      <c r="F119" s="2" t="s">
        <v>465</v>
      </c>
      <c r="G119" s="2"/>
      <c r="H119" s="2"/>
      <c r="I119" s="2" t="s">
        <v>26</v>
      </c>
      <c r="J119" s="2"/>
      <c r="K119" s="2"/>
      <c r="L119" s="2" t="s">
        <v>466</v>
      </c>
      <c r="M119" s="2" t="s">
        <v>198</v>
      </c>
      <c r="N119" s="2"/>
      <c r="O119" s="2"/>
      <c r="P119" s="2"/>
      <c r="Q119" s="2" t="s">
        <v>97</v>
      </c>
      <c r="R119" s="2" t="s">
        <v>380</v>
      </c>
      <c r="S119">
        <v>5.45E-3</v>
      </c>
      <c r="T119">
        <f t="shared" ref="T119:T123" si="20">(S119*1000)*($X$4/1000)</f>
        <v>2.7904000000000002E-2</v>
      </c>
      <c r="U119" s="4" t="s">
        <v>563</v>
      </c>
      <c r="V119" t="s">
        <v>568</v>
      </c>
    </row>
    <row r="120" spans="1:22" ht="12" customHeight="1" x14ac:dyDescent="0.3">
      <c r="A120" s="2" t="s">
        <v>467</v>
      </c>
      <c r="B120" s="2" t="s">
        <v>30</v>
      </c>
      <c r="C120" s="2" t="s">
        <v>31</v>
      </c>
      <c r="D120" s="2" t="s">
        <v>19</v>
      </c>
      <c r="E120" s="2" t="s">
        <v>93</v>
      </c>
      <c r="F120" s="2" t="s">
        <v>468</v>
      </c>
      <c r="G120" s="2"/>
      <c r="H120" s="2"/>
      <c r="I120" s="2" t="s">
        <v>26</v>
      </c>
      <c r="J120" s="2"/>
      <c r="K120" s="2"/>
      <c r="L120" s="2" t="s">
        <v>208</v>
      </c>
      <c r="M120" s="2" t="s">
        <v>198</v>
      </c>
      <c r="N120" s="2"/>
      <c r="O120" s="2"/>
      <c r="P120" s="2"/>
      <c r="Q120" s="2" t="s">
        <v>97</v>
      </c>
      <c r="R120" s="2" t="s">
        <v>380</v>
      </c>
      <c r="S120">
        <v>5.8999999999999999E-3</v>
      </c>
      <c r="T120">
        <f t="shared" si="20"/>
        <v>3.0207999999999999E-2</v>
      </c>
      <c r="U120" s="4" t="s">
        <v>563</v>
      </c>
      <c r="V120" t="s">
        <v>568</v>
      </c>
    </row>
    <row r="121" spans="1:22" ht="12" customHeight="1" x14ac:dyDescent="0.3">
      <c r="A121" s="2" t="s">
        <v>469</v>
      </c>
      <c r="B121" s="2" t="s">
        <v>30</v>
      </c>
      <c r="C121" s="2" t="s">
        <v>31</v>
      </c>
      <c r="D121" s="2" t="s">
        <v>19</v>
      </c>
      <c r="E121" s="2" t="s">
        <v>93</v>
      </c>
      <c r="F121" s="2" t="s">
        <v>470</v>
      </c>
      <c r="G121" s="2"/>
      <c r="H121" s="2"/>
      <c r="I121" s="2" t="s">
        <v>26</v>
      </c>
      <c r="J121" s="2"/>
      <c r="K121" s="2"/>
      <c r="L121" s="2" t="s">
        <v>212</v>
      </c>
      <c r="M121" s="2" t="s">
        <v>198</v>
      </c>
      <c r="N121" s="2"/>
      <c r="O121" s="2"/>
      <c r="P121" s="2"/>
      <c r="Q121" s="2" t="s">
        <v>97</v>
      </c>
      <c r="R121" s="2" t="s">
        <v>380</v>
      </c>
      <c r="S121">
        <v>5.0000000000000001E-3</v>
      </c>
      <c r="T121">
        <f t="shared" si="20"/>
        <v>2.5600000000000001E-2</v>
      </c>
      <c r="U121" s="4" t="s">
        <v>563</v>
      </c>
      <c r="V121" t="s">
        <v>568</v>
      </c>
    </row>
    <row r="122" spans="1:22" ht="12" customHeight="1" x14ac:dyDescent="0.3">
      <c r="A122" s="2" t="s">
        <v>471</v>
      </c>
      <c r="B122" s="2" t="s">
        <v>30</v>
      </c>
      <c r="C122" s="2" t="s">
        <v>31</v>
      </c>
      <c r="D122" s="2" t="s">
        <v>19</v>
      </c>
      <c r="E122" s="2" t="s">
        <v>49</v>
      </c>
      <c r="F122" s="2" t="s">
        <v>472</v>
      </c>
      <c r="G122" s="2"/>
      <c r="H122" s="2"/>
      <c r="I122" s="2" t="s">
        <v>26</v>
      </c>
      <c r="J122" s="2"/>
      <c r="K122" s="2"/>
      <c r="L122" s="2" t="s">
        <v>466</v>
      </c>
      <c r="M122" s="2" t="s">
        <v>198</v>
      </c>
      <c r="N122" s="2"/>
      <c r="O122" s="2"/>
      <c r="P122" s="2"/>
      <c r="Q122" s="2" t="s">
        <v>97</v>
      </c>
      <c r="R122" s="2" t="s">
        <v>380</v>
      </c>
      <c r="S122">
        <v>5.45E-3</v>
      </c>
      <c r="T122">
        <f t="shared" si="20"/>
        <v>2.7904000000000002E-2</v>
      </c>
      <c r="U122" s="4" t="s">
        <v>563</v>
      </c>
      <c r="V122" t="s">
        <v>568</v>
      </c>
    </row>
    <row r="123" spans="1:22" ht="12" customHeight="1" x14ac:dyDescent="0.3">
      <c r="A123" s="2" t="s">
        <v>473</v>
      </c>
      <c r="B123" s="2" t="s">
        <v>30</v>
      </c>
      <c r="C123" s="2" t="s">
        <v>31</v>
      </c>
      <c r="D123" s="2" t="s">
        <v>19</v>
      </c>
      <c r="E123" s="2" t="s">
        <v>49</v>
      </c>
      <c r="F123" s="2" t="s">
        <v>474</v>
      </c>
      <c r="G123" s="2"/>
      <c r="H123" s="2"/>
      <c r="I123" s="2" t="s">
        <v>26</v>
      </c>
      <c r="J123" s="2"/>
      <c r="K123" s="2"/>
      <c r="L123" s="2" t="s">
        <v>466</v>
      </c>
      <c r="M123" s="2" t="s">
        <v>198</v>
      </c>
      <c r="N123" s="2"/>
      <c r="O123" s="2"/>
      <c r="P123" s="2"/>
      <c r="Q123" s="2" t="s">
        <v>97</v>
      </c>
      <c r="R123" s="2" t="s">
        <v>380</v>
      </c>
      <c r="S123">
        <v>5.45E-3</v>
      </c>
      <c r="T123">
        <f t="shared" si="20"/>
        <v>2.7904000000000002E-2</v>
      </c>
      <c r="U123" s="4" t="s">
        <v>563</v>
      </c>
      <c r="V123" t="s">
        <v>568</v>
      </c>
    </row>
    <row r="124" spans="1:22" ht="12" customHeight="1" x14ac:dyDescent="0.3">
      <c r="A124" s="2" t="s">
        <v>475</v>
      </c>
      <c r="B124" s="2" t="s">
        <v>107</v>
      </c>
      <c r="C124" s="2" t="s">
        <v>108</v>
      </c>
      <c r="D124" s="2" t="s">
        <v>19</v>
      </c>
      <c r="E124" s="2" t="s">
        <v>49</v>
      </c>
      <c r="F124" s="2" t="s">
        <v>476</v>
      </c>
      <c r="G124" s="2" t="s">
        <v>477</v>
      </c>
      <c r="H124" s="2"/>
      <c r="I124" s="2" t="s">
        <v>26</v>
      </c>
      <c r="J124" s="2"/>
      <c r="K124" s="2"/>
      <c r="L124" s="2" t="s">
        <v>478</v>
      </c>
      <c r="M124" s="2" t="s">
        <v>479</v>
      </c>
      <c r="N124" s="2" t="s">
        <v>480</v>
      </c>
      <c r="O124" s="2"/>
      <c r="P124" s="2" t="s">
        <v>481</v>
      </c>
      <c r="Q124" s="2" t="s">
        <v>97</v>
      </c>
      <c r="R124" s="2" t="s">
        <v>380</v>
      </c>
      <c r="S124">
        <v>145</v>
      </c>
      <c r="T124">
        <f>(S124*1000)*($X$2/1000)</f>
        <v>2.7550000000000003</v>
      </c>
      <c r="U124" s="4" t="s">
        <v>563</v>
      </c>
      <c r="V124" t="s">
        <v>568</v>
      </c>
    </row>
    <row r="125" spans="1:22" ht="12" customHeight="1" x14ac:dyDescent="0.3">
      <c r="A125" s="2" t="s">
        <v>482</v>
      </c>
      <c r="B125" s="2" t="s">
        <v>107</v>
      </c>
      <c r="C125" s="2" t="s">
        <v>108</v>
      </c>
      <c r="D125" s="2" t="s">
        <v>19</v>
      </c>
      <c r="E125" s="2" t="s">
        <v>49</v>
      </c>
      <c r="F125" s="2" t="s">
        <v>483</v>
      </c>
      <c r="G125" s="2" t="s">
        <v>477</v>
      </c>
      <c r="H125" s="2"/>
      <c r="I125" s="2" t="s">
        <v>26</v>
      </c>
      <c r="J125" s="2"/>
      <c r="K125" s="2"/>
      <c r="L125" s="2" t="s">
        <v>484</v>
      </c>
      <c r="M125" s="2" t="s">
        <v>479</v>
      </c>
      <c r="N125" s="2" t="s">
        <v>480</v>
      </c>
      <c r="O125" s="2"/>
      <c r="P125" s="2" t="s">
        <v>481</v>
      </c>
      <c r="Q125" s="2" t="s">
        <v>97</v>
      </c>
      <c r="R125" s="2" t="s">
        <v>380</v>
      </c>
      <c r="S125">
        <v>136</v>
      </c>
      <c r="T125">
        <f t="shared" ref="T125:T144" si="21">(S125*1000)*($X$2/1000)</f>
        <v>2.5840000000000001</v>
      </c>
      <c r="U125" s="4" t="s">
        <v>563</v>
      </c>
      <c r="V125" t="s">
        <v>568</v>
      </c>
    </row>
    <row r="126" spans="1:22" ht="12" customHeight="1" x14ac:dyDescent="0.3">
      <c r="A126" s="2" t="s">
        <v>485</v>
      </c>
      <c r="B126" s="2" t="s">
        <v>107</v>
      </c>
      <c r="C126" s="2" t="s">
        <v>108</v>
      </c>
      <c r="D126" s="2" t="s">
        <v>19</v>
      </c>
      <c r="E126" s="2" t="s">
        <v>49</v>
      </c>
      <c r="F126" s="2" t="s">
        <v>486</v>
      </c>
      <c r="G126" s="2" t="s">
        <v>477</v>
      </c>
      <c r="H126" s="2"/>
      <c r="I126" s="2" t="s">
        <v>26</v>
      </c>
      <c r="J126" s="2"/>
      <c r="K126" s="2"/>
      <c r="L126" s="2" t="s">
        <v>487</v>
      </c>
      <c r="M126" s="2" t="s">
        <v>479</v>
      </c>
      <c r="N126" s="2" t="s">
        <v>480</v>
      </c>
      <c r="O126" s="2"/>
      <c r="P126" s="2" t="s">
        <v>481</v>
      </c>
      <c r="Q126" s="2" t="s">
        <v>97</v>
      </c>
      <c r="R126" s="2" t="s">
        <v>380</v>
      </c>
      <c r="S126">
        <v>150</v>
      </c>
      <c r="T126">
        <f t="shared" si="21"/>
        <v>2.85</v>
      </c>
      <c r="U126" s="4" t="s">
        <v>563</v>
      </c>
      <c r="V126" t="s">
        <v>568</v>
      </c>
    </row>
    <row r="127" spans="1:22" ht="12" customHeight="1" x14ac:dyDescent="0.3">
      <c r="A127" s="2" t="s">
        <v>488</v>
      </c>
      <c r="B127" s="2" t="s">
        <v>107</v>
      </c>
      <c r="C127" s="2" t="s">
        <v>108</v>
      </c>
      <c r="D127" s="2" t="s">
        <v>19</v>
      </c>
      <c r="E127" s="2" t="s">
        <v>49</v>
      </c>
      <c r="F127" s="2" t="s">
        <v>489</v>
      </c>
      <c r="G127" s="2" t="s">
        <v>477</v>
      </c>
      <c r="H127" s="2"/>
      <c r="I127" s="2" t="s">
        <v>26</v>
      </c>
      <c r="J127" s="2"/>
      <c r="K127" s="2"/>
      <c r="L127" s="2" t="s">
        <v>490</v>
      </c>
      <c r="M127" s="2" t="s">
        <v>479</v>
      </c>
      <c r="N127" s="2" t="s">
        <v>480</v>
      </c>
      <c r="O127" s="2"/>
      <c r="P127" s="2" t="s">
        <v>481</v>
      </c>
      <c r="Q127" s="2" t="s">
        <v>97</v>
      </c>
      <c r="R127" s="2" t="s">
        <v>380</v>
      </c>
      <c r="S127">
        <v>151</v>
      </c>
      <c r="T127">
        <f t="shared" si="21"/>
        <v>2.8690000000000002</v>
      </c>
      <c r="U127" s="4" t="s">
        <v>563</v>
      </c>
      <c r="V127" t="s">
        <v>568</v>
      </c>
    </row>
    <row r="128" spans="1:22" ht="12" customHeight="1" x14ac:dyDescent="0.3">
      <c r="A128" s="2" t="s">
        <v>491</v>
      </c>
      <c r="B128" s="2" t="s">
        <v>107</v>
      </c>
      <c r="C128" s="2" t="s">
        <v>108</v>
      </c>
      <c r="D128" s="2" t="s">
        <v>19</v>
      </c>
      <c r="E128" s="2" t="s">
        <v>49</v>
      </c>
      <c r="F128" s="2" t="s">
        <v>492</v>
      </c>
      <c r="G128" s="2" t="s">
        <v>477</v>
      </c>
      <c r="H128" s="2"/>
      <c r="I128" s="2" t="s">
        <v>26</v>
      </c>
      <c r="J128" s="2"/>
      <c r="K128" s="2"/>
      <c r="L128" s="2" t="s">
        <v>493</v>
      </c>
      <c r="M128" s="2" t="s">
        <v>479</v>
      </c>
      <c r="N128" s="2" t="s">
        <v>480</v>
      </c>
      <c r="O128" s="2"/>
      <c r="P128" s="2" t="s">
        <v>481</v>
      </c>
      <c r="Q128" s="2" t="s">
        <v>97</v>
      </c>
      <c r="R128" s="2" t="s">
        <v>380</v>
      </c>
      <c r="S128">
        <v>133</v>
      </c>
      <c r="T128">
        <f t="shared" si="21"/>
        <v>2.5270000000000001</v>
      </c>
      <c r="U128" s="4" t="s">
        <v>563</v>
      </c>
      <c r="V128" t="s">
        <v>568</v>
      </c>
    </row>
    <row r="129" spans="1:22" ht="12" customHeight="1" x14ac:dyDescent="0.3">
      <c r="A129" s="2" t="s">
        <v>494</v>
      </c>
      <c r="B129" s="2" t="s">
        <v>107</v>
      </c>
      <c r="C129" s="2" t="s">
        <v>108</v>
      </c>
      <c r="D129" s="2" t="s">
        <v>19</v>
      </c>
      <c r="E129" s="2" t="s">
        <v>49</v>
      </c>
      <c r="F129" s="2" t="s">
        <v>495</v>
      </c>
      <c r="G129" s="2" t="s">
        <v>477</v>
      </c>
      <c r="H129" s="2"/>
      <c r="I129" s="2" t="s">
        <v>26</v>
      </c>
      <c r="J129" s="2"/>
      <c r="K129" s="2"/>
      <c r="L129" s="2" t="s">
        <v>46</v>
      </c>
      <c r="M129" s="2" t="s">
        <v>479</v>
      </c>
      <c r="N129" s="2" t="s">
        <v>480</v>
      </c>
      <c r="O129" s="2"/>
      <c r="P129" s="2" t="s">
        <v>481</v>
      </c>
      <c r="Q129" s="2" t="s">
        <v>97</v>
      </c>
      <c r="R129" s="2" t="s">
        <v>380</v>
      </c>
      <c r="S129">
        <v>15</v>
      </c>
      <c r="T129">
        <f t="shared" si="21"/>
        <v>0.28500000000000003</v>
      </c>
      <c r="U129" s="4" t="s">
        <v>563</v>
      </c>
      <c r="V129" t="s">
        <v>568</v>
      </c>
    </row>
    <row r="130" spans="1:22" ht="12" customHeight="1" x14ac:dyDescent="0.3">
      <c r="A130" s="2" t="s">
        <v>496</v>
      </c>
      <c r="B130" s="2" t="s">
        <v>107</v>
      </c>
      <c r="C130" s="2" t="s">
        <v>108</v>
      </c>
      <c r="D130" s="2" t="s">
        <v>19</v>
      </c>
      <c r="E130" s="2" t="s">
        <v>49</v>
      </c>
      <c r="F130" s="2" t="s">
        <v>497</v>
      </c>
      <c r="G130" s="2" t="s">
        <v>477</v>
      </c>
      <c r="H130" s="2"/>
      <c r="I130" s="2" t="s">
        <v>26</v>
      </c>
      <c r="J130" s="2"/>
      <c r="K130" s="2"/>
      <c r="L130" s="2" t="s">
        <v>48</v>
      </c>
      <c r="M130" s="2" t="s">
        <v>479</v>
      </c>
      <c r="N130" s="2" t="s">
        <v>480</v>
      </c>
      <c r="O130" s="2"/>
      <c r="P130" s="2" t="s">
        <v>481</v>
      </c>
      <c r="Q130" s="2" t="s">
        <v>97</v>
      </c>
      <c r="R130" s="2" t="s">
        <v>380</v>
      </c>
      <c r="S130">
        <v>100</v>
      </c>
      <c r="T130">
        <f t="shared" si="21"/>
        <v>1.9000000000000001</v>
      </c>
      <c r="U130" s="4" t="s">
        <v>563</v>
      </c>
      <c r="V130" t="s">
        <v>568</v>
      </c>
    </row>
    <row r="131" spans="1:22" ht="12" customHeight="1" x14ac:dyDescent="0.3">
      <c r="A131" s="2" t="s">
        <v>498</v>
      </c>
      <c r="B131" s="2" t="s">
        <v>107</v>
      </c>
      <c r="C131" s="2" t="s">
        <v>108</v>
      </c>
      <c r="D131" s="2" t="s">
        <v>19</v>
      </c>
      <c r="E131" s="2" t="s">
        <v>49</v>
      </c>
      <c r="F131" s="2" t="s">
        <v>499</v>
      </c>
      <c r="G131" s="2" t="s">
        <v>477</v>
      </c>
      <c r="H131" s="2"/>
      <c r="I131" s="2" t="s">
        <v>26</v>
      </c>
      <c r="J131" s="2"/>
      <c r="K131" s="2"/>
      <c r="L131" s="2" t="s">
        <v>493</v>
      </c>
      <c r="M131" s="2" t="s">
        <v>479</v>
      </c>
      <c r="N131" s="2" t="s">
        <v>480</v>
      </c>
      <c r="O131" s="2"/>
      <c r="P131" s="2" t="s">
        <v>481</v>
      </c>
      <c r="Q131" s="2" t="s">
        <v>97</v>
      </c>
      <c r="R131" s="2" t="s">
        <v>380</v>
      </c>
      <c r="S131">
        <v>133</v>
      </c>
      <c r="T131">
        <f t="shared" si="21"/>
        <v>2.5270000000000001</v>
      </c>
      <c r="U131" s="4" t="s">
        <v>563</v>
      </c>
      <c r="V131" t="s">
        <v>568</v>
      </c>
    </row>
    <row r="132" spans="1:22" ht="12" customHeight="1" x14ac:dyDescent="0.3">
      <c r="A132" s="2" t="s">
        <v>500</v>
      </c>
      <c r="B132" s="2" t="s">
        <v>107</v>
      </c>
      <c r="C132" s="2" t="s">
        <v>108</v>
      </c>
      <c r="D132" s="2" t="s">
        <v>19</v>
      </c>
      <c r="E132" s="2" t="s">
        <v>49</v>
      </c>
      <c r="F132" s="2" t="s">
        <v>501</v>
      </c>
      <c r="G132" s="2" t="s">
        <v>477</v>
      </c>
      <c r="H132" s="2"/>
      <c r="I132" s="2" t="s">
        <v>26</v>
      </c>
      <c r="J132" s="2"/>
      <c r="K132" s="2"/>
      <c r="L132" s="2" t="s">
        <v>35</v>
      </c>
      <c r="M132" s="2" t="s">
        <v>479</v>
      </c>
      <c r="N132" s="2" t="s">
        <v>480</v>
      </c>
      <c r="O132" s="2"/>
      <c r="P132" s="2" t="s">
        <v>481</v>
      </c>
      <c r="Q132" s="2" t="s">
        <v>97</v>
      </c>
      <c r="R132" s="2" t="s">
        <v>380</v>
      </c>
      <c r="S132">
        <v>20</v>
      </c>
      <c r="T132">
        <f t="shared" si="21"/>
        <v>0.38</v>
      </c>
      <c r="U132" s="4" t="s">
        <v>563</v>
      </c>
      <c r="V132" t="s">
        <v>568</v>
      </c>
    </row>
    <row r="133" spans="1:22" ht="12" customHeight="1" x14ac:dyDescent="0.3">
      <c r="A133" s="2" t="s">
        <v>502</v>
      </c>
      <c r="B133" s="2" t="s">
        <v>107</v>
      </c>
      <c r="C133" s="2" t="s">
        <v>108</v>
      </c>
      <c r="D133" s="2" t="s">
        <v>19</v>
      </c>
      <c r="E133" s="2" t="s">
        <v>49</v>
      </c>
      <c r="F133" s="2" t="s">
        <v>503</v>
      </c>
      <c r="G133" s="2" t="s">
        <v>477</v>
      </c>
      <c r="H133" s="2"/>
      <c r="I133" s="2" t="s">
        <v>26</v>
      </c>
      <c r="J133" s="2"/>
      <c r="K133" s="2"/>
      <c r="L133" s="2" t="s">
        <v>487</v>
      </c>
      <c r="M133" s="2" t="s">
        <v>479</v>
      </c>
      <c r="N133" s="2" t="s">
        <v>480</v>
      </c>
      <c r="O133" s="2"/>
      <c r="P133" s="2" t="s">
        <v>481</v>
      </c>
      <c r="Q133" s="2" t="s">
        <v>97</v>
      </c>
      <c r="R133" s="2" t="s">
        <v>380</v>
      </c>
      <c r="S133">
        <v>150</v>
      </c>
      <c r="T133">
        <f t="shared" si="21"/>
        <v>2.85</v>
      </c>
      <c r="U133" s="4" t="s">
        <v>563</v>
      </c>
      <c r="V133" t="s">
        <v>568</v>
      </c>
    </row>
    <row r="134" spans="1:22" ht="12" customHeight="1" x14ac:dyDescent="0.3">
      <c r="A134" s="2" t="s">
        <v>504</v>
      </c>
      <c r="B134" s="2" t="s">
        <v>107</v>
      </c>
      <c r="C134" s="2" t="s">
        <v>108</v>
      </c>
      <c r="D134" s="2" t="s">
        <v>19</v>
      </c>
      <c r="E134" s="2" t="s">
        <v>49</v>
      </c>
      <c r="F134" s="2" t="s">
        <v>505</v>
      </c>
      <c r="G134" s="2" t="s">
        <v>477</v>
      </c>
      <c r="H134" s="2"/>
      <c r="I134" s="2" t="s">
        <v>26</v>
      </c>
      <c r="J134" s="2"/>
      <c r="K134" s="2"/>
      <c r="L134" s="2" t="s">
        <v>493</v>
      </c>
      <c r="M134" s="2" t="s">
        <v>479</v>
      </c>
      <c r="N134" s="2" t="s">
        <v>480</v>
      </c>
      <c r="O134" s="2"/>
      <c r="P134" s="2" t="s">
        <v>481</v>
      </c>
      <c r="Q134" s="2" t="s">
        <v>97</v>
      </c>
      <c r="R134" s="2" t="s">
        <v>380</v>
      </c>
      <c r="S134">
        <v>133</v>
      </c>
      <c r="T134">
        <f t="shared" si="21"/>
        <v>2.5270000000000001</v>
      </c>
      <c r="U134" s="4" t="s">
        <v>563</v>
      </c>
      <c r="V134" t="s">
        <v>568</v>
      </c>
    </row>
    <row r="135" spans="1:22" ht="12" customHeight="1" x14ac:dyDescent="0.3">
      <c r="A135" s="2" t="s">
        <v>506</v>
      </c>
      <c r="B135" s="2" t="s">
        <v>107</v>
      </c>
      <c r="C135" s="2" t="s">
        <v>108</v>
      </c>
      <c r="D135" s="2" t="s">
        <v>19</v>
      </c>
      <c r="E135" s="2" t="s">
        <v>49</v>
      </c>
      <c r="F135" s="2" t="s">
        <v>476</v>
      </c>
      <c r="G135" s="2" t="s">
        <v>507</v>
      </c>
      <c r="H135" s="2"/>
      <c r="I135" s="2" t="s">
        <v>26</v>
      </c>
      <c r="J135" s="2"/>
      <c r="K135" s="2"/>
      <c r="L135" s="2" t="s">
        <v>348</v>
      </c>
      <c r="M135" s="2" t="s">
        <v>479</v>
      </c>
      <c r="N135" s="2" t="s">
        <v>480</v>
      </c>
      <c r="O135" s="2"/>
      <c r="P135" s="2" t="s">
        <v>481</v>
      </c>
      <c r="Q135" s="2" t="s">
        <v>97</v>
      </c>
      <c r="R135" s="2" t="s">
        <v>380</v>
      </c>
      <c r="S135">
        <v>72</v>
      </c>
      <c r="T135">
        <f t="shared" si="21"/>
        <v>1.3680000000000001</v>
      </c>
      <c r="U135" s="4" t="s">
        <v>563</v>
      </c>
      <c r="V135" t="s">
        <v>568</v>
      </c>
    </row>
    <row r="136" spans="1:22" ht="12" customHeight="1" x14ac:dyDescent="0.3">
      <c r="A136" s="2" t="s">
        <v>508</v>
      </c>
      <c r="B136" s="2" t="s">
        <v>107</v>
      </c>
      <c r="C136" s="2" t="s">
        <v>108</v>
      </c>
      <c r="D136" s="2" t="s">
        <v>19</v>
      </c>
      <c r="E136" s="2" t="s">
        <v>49</v>
      </c>
      <c r="F136" s="2" t="s">
        <v>483</v>
      </c>
      <c r="G136" s="2" t="s">
        <v>507</v>
      </c>
      <c r="H136" s="2"/>
      <c r="I136" s="2" t="s">
        <v>26</v>
      </c>
      <c r="J136" s="2"/>
      <c r="K136" s="2"/>
      <c r="L136" s="2" t="s">
        <v>39</v>
      </c>
      <c r="M136" s="2" t="s">
        <v>509</v>
      </c>
      <c r="N136" s="2" t="s">
        <v>480</v>
      </c>
      <c r="O136" s="2"/>
      <c r="P136" s="2" t="s">
        <v>481</v>
      </c>
      <c r="Q136" s="2" t="s">
        <v>97</v>
      </c>
      <c r="R136" s="2" t="s">
        <v>380</v>
      </c>
      <c r="S136">
        <v>68</v>
      </c>
      <c r="T136">
        <f t="shared" si="21"/>
        <v>1.292</v>
      </c>
      <c r="U136" s="4" t="s">
        <v>563</v>
      </c>
      <c r="V136" t="s">
        <v>568</v>
      </c>
    </row>
    <row r="137" spans="1:22" ht="12" customHeight="1" x14ac:dyDescent="0.3">
      <c r="A137" s="2" t="s">
        <v>510</v>
      </c>
      <c r="B137" s="2" t="s">
        <v>107</v>
      </c>
      <c r="C137" s="2" t="s">
        <v>108</v>
      </c>
      <c r="D137" s="2" t="s">
        <v>19</v>
      </c>
      <c r="E137" s="2" t="s">
        <v>49</v>
      </c>
      <c r="F137" s="2" t="s">
        <v>511</v>
      </c>
      <c r="G137" s="2" t="s">
        <v>507</v>
      </c>
      <c r="H137" s="2"/>
      <c r="I137" s="2" t="s">
        <v>26</v>
      </c>
      <c r="J137" s="2"/>
      <c r="K137" s="2"/>
      <c r="L137" s="2" t="s">
        <v>36</v>
      </c>
      <c r="M137" s="2" t="s">
        <v>509</v>
      </c>
      <c r="N137" s="2" t="s">
        <v>480</v>
      </c>
      <c r="O137" s="2"/>
      <c r="P137" s="2" t="s">
        <v>481</v>
      </c>
      <c r="Q137" s="2" t="s">
        <v>97</v>
      </c>
      <c r="R137" s="2" t="s">
        <v>380</v>
      </c>
      <c r="S137">
        <v>75</v>
      </c>
      <c r="T137">
        <f t="shared" si="21"/>
        <v>1.425</v>
      </c>
      <c r="U137" s="4" t="s">
        <v>563</v>
      </c>
      <c r="V137" t="s">
        <v>568</v>
      </c>
    </row>
    <row r="138" spans="1:22" ht="12" customHeight="1" x14ac:dyDescent="0.3">
      <c r="A138" s="2" t="s">
        <v>512</v>
      </c>
      <c r="B138" s="2" t="s">
        <v>107</v>
      </c>
      <c r="C138" s="2" t="s">
        <v>108</v>
      </c>
      <c r="D138" s="2" t="s">
        <v>19</v>
      </c>
      <c r="E138" s="2" t="s">
        <v>49</v>
      </c>
      <c r="F138" s="2" t="s">
        <v>489</v>
      </c>
      <c r="G138" s="2" t="s">
        <v>507</v>
      </c>
      <c r="H138" s="2"/>
      <c r="I138" s="2" t="s">
        <v>26</v>
      </c>
      <c r="J138" s="2"/>
      <c r="K138" s="2"/>
      <c r="L138" s="2" t="s">
        <v>36</v>
      </c>
      <c r="M138" s="2" t="s">
        <v>479</v>
      </c>
      <c r="N138" s="2" t="s">
        <v>480</v>
      </c>
      <c r="O138" s="2"/>
      <c r="P138" s="2" t="s">
        <v>481</v>
      </c>
      <c r="Q138" s="2" t="s">
        <v>97</v>
      </c>
      <c r="R138" s="2" t="s">
        <v>380</v>
      </c>
      <c r="S138">
        <v>75</v>
      </c>
      <c r="T138">
        <f t="shared" si="21"/>
        <v>1.425</v>
      </c>
      <c r="U138" s="4" t="s">
        <v>563</v>
      </c>
      <c r="V138" t="s">
        <v>568</v>
      </c>
    </row>
    <row r="139" spans="1:22" ht="12" customHeight="1" x14ac:dyDescent="0.3">
      <c r="A139" s="2" t="s">
        <v>513</v>
      </c>
      <c r="B139" s="2" t="s">
        <v>107</v>
      </c>
      <c r="C139" s="2" t="s">
        <v>108</v>
      </c>
      <c r="D139" s="2" t="s">
        <v>19</v>
      </c>
      <c r="E139" s="2" t="s">
        <v>49</v>
      </c>
      <c r="F139" s="2" t="s">
        <v>514</v>
      </c>
      <c r="G139" s="2" t="s">
        <v>507</v>
      </c>
      <c r="H139" s="2"/>
      <c r="I139" s="2" t="s">
        <v>26</v>
      </c>
      <c r="J139" s="2"/>
      <c r="K139" s="2"/>
      <c r="L139" s="2" t="s">
        <v>40</v>
      </c>
      <c r="M139" s="2" t="s">
        <v>479</v>
      </c>
      <c r="N139" s="2" t="s">
        <v>480</v>
      </c>
      <c r="O139" s="2"/>
      <c r="P139" s="2" t="s">
        <v>481</v>
      </c>
      <c r="Q139" s="2" t="s">
        <v>97</v>
      </c>
      <c r="R139" s="2" t="s">
        <v>380</v>
      </c>
      <c r="S139">
        <v>67</v>
      </c>
      <c r="T139">
        <f t="shared" si="21"/>
        <v>1.2730000000000001</v>
      </c>
      <c r="U139" s="4" t="s">
        <v>563</v>
      </c>
      <c r="V139" t="s">
        <v>568</v>
      </c>
    </row>
    <row r="140" spans="1:22" ht="12" customHeight="1" x14ac:dyDescent="0.3">
      <c r="A140" s="2" t="s">
        <v>515</v>
      </c>
      <c r="B140" s="2" t="s">
        <v>107</v>
      </c>
      <c r="C140" s="2" t="s">
        <v>108</v>
      </c>
      <c r="D140" s="2" t="s">
        <v>19</v>
      </c>
      <c r="E140" s="2" t="s">
        <v>49</v>
      </c>
      <c r="F140" s="2" t="s">
        <v>497</v>
      </c>
      <c r="G140" s="2" t="s">
        <v>507</v>
      </c>
      <c r="H140" s="2"/>
      <c r="I140" s="2" t="s">
        <v>26</v>
      </c>
      <c r="J140" s="2"/>
      <c r="K140" s="2"/>
      <c r="L140" s="2" t="s">
        <v>34</v>
      </c>
      <c r="M140" s="2" t="s">
        <v>479</v>
      </c>
      <c r="N140" s="2" t="s">
        <v>480</v>
      </c>
      <c r="O140" s="2"/>
      <c r="P140" s="2" t="s">
        <v>481</v>
      </c>
      <c r="Q140" s="2" t="s">
        <v>97</v>
      </c>
      <c r="R140" s="2" t="s">
        <v>380</v>
      </c>
      <c r="S140">
        <v>50</v>
      </c>
      <c r="T140">
        <f t="shared" si="21"/>
        <v>0.95000000000000007</v>
      </c>
      <c r="U140" s="4" t="s">
        <v>563</v>
      </c>
      <c r="V140" t="s">
        <v>568</v>
      </c>
    </row>
    <row r="141" spans="1:22" ht="12" customHeight="1" x14ac:dyDescent="0.3">
      <c r="A141" s="2" t="s">
        <v>516</v>
      </c>
      <c r="B141" s="2" t="s">
        <v>107</v>
      </c>
      <c r="C141" s="2" t="s">
        <v>108</v>
      </c>
      <c r="D141" s="2" t="s">
        <v>19</v>
      </c>
      <c r="E141" s="2" t="s">
        <v>49</v>
      </c>
      <c r="F141" s="2" t="s">
        <v>517</v>
      </c>
      <c r="G141" s="2" t="s">
        <v>507</v>
      </c>
      <c r="H141" s="2"/>
      <c r="I141" s="2" t="s">
        <v>26</v>
      </c>
      <c r="J141" s="2"/>
      <c r="K141" s="2"/>
      <c r="L141" s="2" t="s">
        <v>40</v>
      </c>
      <c r="M141" s="2" t="s">
        <v>479</v>
      </c>
      <c r="N141" s="2" t="s">
        <v>480</v>
      </c>
      <c r="O141" s="2"/>
      <c r="P141" s="2" t="s">
        <v>481</v>
      </c>
      <c r="Q141" s="2" t="s">
        <v>97</v>
      </c>
      <c r="R141" s="2" t="s">
        <v>380</v>
      </c>
      <c r="S141">
        <v>67</v>
      </c>
      <c r="T141">
        <f t="shared" si="21"/>
        <v>1.2730000000000001</v>
      </c>
      <c r="U141" s="4" t="s">
        <v>563</v>
      </c>
      <c r="V141" t="s">
        <v>568</v>
      </c>
    </row>
    <row r="142" spans="1:22" ht="12" customHeight="1" x14ac:dyDescent="0.3">
      <c r="A142" s="2" t="s">
        <v>518</v>
      </c>
      <c r="B142" s="2" t="s">
        <v>107</v>
      </c>
      <c r="C142" s="2" t="s">
        <v>108</v>
      </c>
      <c r="D142" s="2" t="s">
        <v>19</v>
      </c>
      <c r="E142" s="2" t="s">
        <v>49</v>
      </c>
      <c r="F142" s="2" t="s">
        <v>501</v>
      </c>
      <c r="G142" s="2" t="s">
        <v>507</v>
      </c>
      <c r="H142" s="2"/>
      <c r="I142" s="2" t="s">
        <v>26</v>
      </c>
      <c r="J142" s="2"/>
      <c r="K142" s="2"/>
      <c r="L142" s="2" t="s">
        <v>33</v>
      </c>
      <c r="M142" s="2" t="s">
        <v>479</v>
      </c>
      <c r="N142" s="2" t="s">
        <v>480</v>
      </c>
      <c r="O142" s="2"/>
      <c r="P142" s="2" t="s">
        <v>481</v>
      </c>
      <c r="Q142" s="2" t="s">
        <v>97</v>
      </c>
      <c r="R142" s="2" t="s">
        <v>380</v>
      </c>
      <c r="S142">
        <v>10</v>
      </c>
      <c r="T142">
        <f t="shared" si="21"/>
        <v>0.19</v>
      </c>
      <c r="U142" s="4" t="s">
        <v>563</v>
      </c>
      <c r="V142" t="s">
        <v>568</v>
      </c>
    </row>
    <row r="143" spans="1:22" ht="12" customHeight="1" x14ac:dyDescent="0.3">
      <c r="A143" s="2" t="s">
        <v>519</v>
      </c>
      <c r="B143" s="2" t="s">
        <v>107</v>
      </c>
      <c r="C143" s="2" t="s">
        <v>108</v>
      </c>
      <c r="D143" s="2" t="s">
        <v>19</v>
      </c>
      <c r="E143" s="2" t="s">
        <v>49</v>
      </c>
      <c r="F143" s="2" t="s">
        <v>503</v>
      </c>
      <c r="G143" s="2" t="s">
        <v>507</v>
      </c>
      <c r="H143" s="2"/>
      <c r="I143" s="2" t="s">
        <v>26</v>
      </c>
      <c r="J143" s="2"/>
      <c r="K143" s="2"/>
      <c r="L143" s="2" t="s">
        <v>36</v>
      </c>
      <c r="M143" s="2" t="s">
        <v>479</v>
      </c>
      <c r="N143" s="2" t="s">
        <v>480</v>
      </c>
      <c r="O143" s="2"/>
      <c r="P143" s="2" t="s">
        <v>481</v>
      </c>
      <c r="Q143" s="2" t="s">
        <v>97</v>
      </c>
      <c r="R143" s="2" t="s">
        <v>380</v>
      </c>
      <c r="S143">
        <v>75</v>
      </c>
      <c r="T143">
        <f t="shared" si="21"/>
        <v>1.425</v>
      </c>
      <c r="U143" s="4" t="s">
        <v>563</v>
      </c>
      <c r="V143" t="s">
        <v>568</v>
      </c>
    </row>
    <row r="144" spans="1:22" ht="12" customHeight="1" x14ac:dyDescent="0.3">
      <c r="A144" s="2" t="s">
        <v>520</v>
      </c>
      <c r="B144" s="2" t="s">
        <v>107</v>
      </c>
      <c r="C144" s="2" t="s">
        <v>108</v>
      </c>
      <c r="D144" s="2" t="s">
        <v>19</v>
      </c>
      <c r="E144" s="2" t="s">
        <v>49</v>
      </c>
      <c r="F144" s="2" t="s">
        <v>505</v>
      </c>
      <c r="G144" s="2" t="s">
        <v>507</v>
      </c>
      <c r="H144" s="2"/>
      <c r="I144" s="2" t="s">
        <v>26</v>
      </c>
      <c r="J144" s="2"/>
      <c r="K144" s="2"/>
      <c r="L144" s="2" t="s">
        <v>40</v>
      </c>
      <c r="M144" s="2" t="s">
        <v>479</v>
      </c>
      <c r="N144" s="2" t="s">
        <v>480</v>
      </c>
      <c r="O144" s="2"/>
      <c r="P144" s="2" t="s">
        <v>481</v>
      </c>
      <c r="Q144" s="2" t="s">
        <v>97</v>
      </c>
      <c r="R144" s="2" t="s">
        <v>380</v>
      </c>
      <c r="S144">
        <v>67</v>
      </c>
      <c r="T144">
        <f t="shared" si="21"/>
        <v>1.2730000000000001</v>
      </c>
      <c r="U144" s="4" t="s">
        <v>563</v>
      </c>
      <c r="V144" t="s">
        <v>568</v>
      </c>
    </row>
    <row r="145" spans="1:22" ht="12" customHeight="1" x14ac:dyDescent="0.3">
      <c r="A145" s="2" t="s">
        <v>521</v>
      </c>
      <c r="B145" s="2" t="s">
        <v>42</v>
      </c>
      <c r="C145" s="2" t="s">
        <v>43</v>
      </c>
      <c r="D145" s="2" t="s">
        <v>19</v>
      </c>
      <c r="E145" s="2" t="s">
        <v>49</v>
      </c>
      <c r="F145" s="2" t="s">
        <v>522</v>
      </c>
      <c r="G145" s="2" t="s">
        <v>523</v>
      </c>
      <c r="H145" s="2" t="s">
        <v>524</v>
      </c>
      <c r="I145" s="2" t="s">
        <v>22</v>
      </c>
      <c r="J145" s="2"/>
      <c r="K145" s="2"/>
      <c r="L145" s="2" t="s">
        <v>525</v>
      </c>
      <c r="M145" s="2" t="s">
        <v>526</v>
      </c>
      <c r="N145" s="2" t="s">
        <v>527</v>
      </c>
      <c r="O145" s="2" t="s">
        <v>528</v>
      </c>
      <c r="P145" s="2" t="s">
        <v>529</v>
      </c>
      <c r="Q145" s="2" t="s">
        <v>530</v>
      </c>
      <c r="R145" s="2" t="s">
        <v>109</v>
      </c>
      <c r="S145">
        <v>7.5000000000000002E-4</v>
      </c>
      <c r="T145">
        <f>(S145*1000000)*($X$2/1000)</f>
        <v>1.4250000000000001E-2</v>
      </c>
      <c r="U145" s="4" t="s">
        <v>563</v>
      </c>
      <c r="V145" t="s">
        <v>568</v>
      </c>
    </row>
    <row r="146" spans="1:22" ht="12" customHeight="1" x14ac:dyDescent="0.3">
      <c r="A146" s="2" t="s">
        <v>531</v>
      </c>
      <c r="B146" s="2" t="s">
        <v>42</v>
      </c>
      <c r="C146" s="2" t="s">
        <v>43</v>
      </c>
      <c r="D146" s="2" t="s">
        <v>19</v>
      </c>
      <c r="E146" s="2" t="s">
        <v>93</v>
      </c>
      <c r="F146" s="2" t="s">
        <v>126</v>
      </c>
      <c r="G146" s="2" t="s">
        <v>532</v>
      </c>
      <c r="H146" s="2" t="s">
        <v>533</v>
      </c>
      <c r="I146" s="2" t="s">
        <v>534</v>
      </c>
      <c r="J146" s="2" t="s">
        <v>535</v>
      </c>
      <c r="K146" s="2"/>
      <c r="L146" s="2" t="s">
        <v>536</v>
      </c>
      <c r="M146" s="2" t="s">
        <v>537</v>
      </c>
      <c r="N146" s="2"/>
      <c r="O146" s="2"/>
      <c r="P146" s="2" t="s">
        <v>538</v>
      </c>
      <c r="Q146" s="2" t="s">
        <v>94</v>
      </c>
      <c r="R146" s="2" t="s">
        <v>127</v>
      </c>
      <c r="S146">
        <v>5.32</v>
      </c>
      <c r="T146">
        <f>S146/24</f>
        <v>0.22166666666666668</v>
      </c>
      <c r="U146" s="4" t="s">
        <v>563</v>
      </c>
      <c r="V146" t="s">
        <v>568</v>
      </c>
    </row>
    <row r="147" spans="1:22" ht="12" customHeight="1" x14ac:dyDescent="0.3">
      <c r="A147" s="2" t="s">
        <v>539</v>
      </c>
      <c r="B147" s="2" t="s">
        <v>42</v>
      </c>
      <c r="C147" s="2" t="s">
        <v>43</v>
      </c>
      <c r="D147" s="2" t="s">
        <v>19</v>
      </c>
      <c r="E147" s="2" t="s">
        <v>93</v>
      </c>
      <c r="F147" s="2" t="s">
        <v>126</v>
      </c>
      <c r="G147" s="2" t="s">
        <v>540</v>
      </c>
      <c r="H147" s="2" t="s">
        <v>541</v>
      </c>
      <c r="I147" s="2" t="s">
        <v>542</v>
      </c>
      <c r="J147" s="2" t="s">
        <v>543</v>
      </c>
      <c r="K147" s="2"/>
      <c r="L147" s="2" t="s">
        <v>544</v>
      </c>
      <c r="M147" s="2" t="s">
        <v>537</v>
      </c>
      <c r="N147" s="2"/>
      <c r="O147" s="2"/>
      <c r="P147" s="2" t="s">
        <v>545</v>
      </c>
      <c r="Q147" s="2" t="s">
        <v>94</v>
      </c>
      <c r="R147" s="2" t="s">
        <v>127</v>
      </c>
      <c r="S147">
        <v>19.14</v>
      </c>
      <c r="T147">
        <f t="shared" ref="T147:T152" si="22">S147/24</f>
        <v>0.79749999999999999</v>
      </c>
      <c r="U147" s="4" t="s">
        <v>563</v>
      </c>
      <c r="V147" t="s">
        <v>568</v>
      </c>
    </row>
    <row r="148" spans="1:22" ht="12" customHeight="1" x14ac:dyDescent="0.3">
      <c r="A148" s="2" t="s">
        <v>546</v>
      </c>
      <c r="B148" s="2" t="s">
        <v>42</v>
      </c>
      <c r="C148" s="2" t="s">
        <v>43</v>
      </c>
      <c r="D148" s="2" t="s">
        <v>19</v>
      </c>
      <c r="E148" s="2" t="s">
        <v>93</v>
      </c>
      <c r="F148" s="2" t="s">
        <v>126</v>
      </c>
      <c r="G148" s="2" t="s">
        <v>540</v>
      </c>
      <c r="H148" s="2" t="s">
        <v>541</v>
      </c>
      <c r="I148" s="2" t="s">
        <v>542</v>
      </c>
      <c r="J148" s="2" t="s">
        <v>543</v>
      </c>
      <c r="K148" s="2"/>
      <c r="L148" s="2" t="s">
        <v>547</v>
      </c>
      <c r="M148" s="2" t="s">
        <v>537</v>
      </c>
      <c r="N148" s="2"/>
      <c r="O148" s="2"/>
      <c r="P148" s="2" t="s">
        <v>545</v>
      </c>
      <c r="Q148" s="2" t="s">
        <v>94</v>
      </c>
      <c r="R148" s="2" t="s">
        <v>127</v>
      </c>
      <c r="S148">
        <v>14.29</v>
      </c>
      <c r="T148">
        <f t="shared" si="22"/>
        <v>0.59541666666666659</v>
      </c>
      <c r="U148" s="4" t="s">
        <v>563</v>
      </c>
      <c r="V148" t="s">
        <v>568</v>
      </c>
    </row>
    <row r="149" spans="1:22" ht="12" customHeight="1" x14ac:dyDescent="0.3">
      <c r="A149" s="2" t="s">
        <v>548</v>
      </c>
      <c r="B149" s="2" t="s">
        <v>42</v>
      </c>
      <c r="C149" s="2" t="s">
        <v>43</v>
      </c>
      <c r="D149" s="2" t="s">
        <v>19</v>
      </c>
      <c r="E149" s="2" t="s">
        <v>93</v>
      </c>
      <c r="F149" s="2" t="s">
        <v>126</v>
      </c>
      <c r="G149" s="2" t="s">
        <v>540</v>
      </c>
      <c r="H149" s="2" t="s">
        <v>549</v>
      </c>
      <c r="I149" s="2" t="s">
        <v>542</v>
      </c>
      <c r="J149" s="2" t="s">
        <v>543</v>
      </c>
      <c r="K149" s="2"/>
      <c r="L149" s="2" t="s">
        <v>550</v>
      </c>
      <c r="M149" s="2" t="s">
        <v>537</v>
      </c>
      <c r="N149" s="2"/>
      <c r="O149" s="2"/>
      <c r="P149" s="2" t="s">
        <v>545</v>
      </c>
      <c r="Q149" s="2" t="s">
        <v>94</v>
      </c>
      <c r="R149" s="2" t="s">
        <v>127</v>
      </c>
      <c r="S149">
        <v>16.36</v>
      </c>
      <c r="T149">
        <f t="shared" si="22"/>
        <v>0.68166666666666664</v>
      </c>
      <c r="U149" s="4" t="s">
        <v>563</v>
      </c>
      <c r="V149" t="s">
        <v>568</v>
      </c>
    </row>
    <row r="150" spans="1:22" ht="12" customHeight="1" x14ac:dyDescent="0.3">
      <c r="A150" s="2" t="s">
        <v>551</v>
      </c>
      <c r="B150" s="2" t="s">
        <v>42</v>
      </c>
      <c r="C150" s="2" t="s">
        <v>43</v>
      </c>
      <c r="D150" s="2" t="s">
        <v>19</v>
      </c>
      <c r="E150" s="2" t="s">
        <v>93</v>
      </c>
      <c r="F150" s="2" t="s">
        <v>126</v>
      </c>
      <c r="G150" s="2" t="s">
        <v>540</v>
      </c>
      <c r="H150" s="2" t="s">
        <v>549</v>
      </c>
      <c r="I150" s="2" t="s">
        <v>542</v>
      </c>
      <c r="J150" s="2" t="s">
        <v>543</v>
      </c>
      <c r="K150" s="2"/>
      <c r="L150" s="2" t="s">
        <v>552</v>
      </c>
      <c r="M150" s="2" t="s">
        <v>537</v>
      </c>
      <c r="N150" s="2"/>
      <c r="O150" s="2"/>
      <c r="P150" s="2" t="s">
        <v>545</v>
      </c>
      <c r="Q150" s="2" t="s">
        <v>94</v>
      </c>
      <c r="R150" s="2" t="s">
        <v>127</v>
      </c>
      <c r="S150">
        <v>4.5599999999999996</v>
      </c>
      <c r="T150">
        <f t="shared" si="22"/>
        <v>0.18999999999999997</v>
      </c>
      <c r="U150" s="4" t="s">
        <v>563</v>
      </c>
      <c r="V150" t="s">
        <v>568</v>
      </c>
    </row>
    <row r="151" spans="1:22" ht="12" customHeight="1" x14ac:dyDescent="0.3">
      <c r="A151" s="2" t="s">
        <v>553</v>
      </c>
      <c r="B151" s="2" t="s">
        <v>42</v>
      </c>
      <c r="C151" s="2" t="s">
        <v>43</v>
      </c>
      <c r="D151" s="2" t="s">
        <v>19</v>
      </c>
      <c r="E151" s="2" t="s">
        <v>93</v>
      </c>
      <c r="F151" s="2" t="s">
        <v>126</v>
      </c>
      <c r="G151" s="2" t="s">
        <v>540</v>
      </c>
      <c r="H151" s="2" t="s">
        <v>554</v>
      </c>
      <c r="I151" s="2" t="s">
        <v>542</v>
      </c>
      <c r="J151" s="2" t="s">
        <v>543</v>
      </c>
      <c r="K151" s="2"/>
      <c r="L151" s="2" t="s">
        <v>555</v>
      </c>
      <c r="M151" s="2" t="s">
        <v>537</v>
      </c>
      <c r="N151" s="2"/>
      <c r="O151" s="2"/>
      <c r="P151" s="2" t="s">
        <v>545</v>
      </c>
      <c r="Q151" s="2" t="s">
        <v>94</v>
      </c>
      <c r="R151" s="2" t="s">
        <v>127</v>
      </c>
      <c r="S151">
        <v>2.1800000000000002</v>
      </c>
      <c r="T151">
        <f t="shared" si="22"/>
        <v>9.0833333333333335E-2</v>
      </c>
      <c r="U151" s="4" t="s">
        <v>563</v>
      </c>
      <c r="V151" t="s">
        <v>568</v>
      </c>
    </row>
    <row r="152" spans="1:22" ht="12" customHeight="1" x14ac:dyDescent="0.3">
      <c r="A152" s="2" t="s">
        <v>556</v>
      </c>
      <c r="B152" s="2" t="s">
        <v>42</v>
      </c>
      <c r="C152" s="2" t="s">
        <v>43</v>
      </c>
      <c r="D152" s="2" t="s">
        <v>19</v>
      </c>
      <c r="E152" s="2" t="s">
        <v>93</v>
      </c>
      <c r="F152" s="2" t="s">
        <v>126</v>
      </c>
      <c r="G152" s="2" t="s">
        <v>540</v>
      </c>
      <c r="H152" s="2" t="s">
        <v>554</v>
      </c>
      <c r="I152" s="2" t="s">
        <v>542</v>
      </c>
      <c r="J152" s="2" t="s">
        <v>543</v>
      </c>
      <c r="K152" s="2"/>
      <c r="L152" s="2" t="s">
        <v>557</v>
      </c>
      <c r="M152" s="2" t="s">
        <v>537</v>
      </c>
      <c r="N152" s="2"/>
      <c r="O152" s="2"/>
      <c r="P152" s="2" t="s">
        <v>545</v>
      </c>
      <c r="Q152" s="2" t="s">
        <v>94</v>
      </c>
      <c r="R152" s="2" t="s">
        <v>127</v>
      </c>
      <c r="S152">
        <v>2.09</v>
      </c>
      <c r="T152">
        <f t="shared" si="22"/>
        <v>8.7083333333333332E-2</v>
      </c>
      <c r="U152" s="4" t="s">
        <v>563</v>
      </c>
      <c r="V152" t="s">
        <v>568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Methane_Flowrates_Waste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EFDB - Search Results</dc:title>
  <dc:creator>James Williams</dc:creator>
  <cp:lastModifiedBy>James Williams</cp:lastModifiedBy>
  <dcterms:created xsi:type="dcterms:W3CDTF">2022-12-26T18:05:56Z</dcterms:created>
  <dcterms:modified xsi:type="dcterms:W3CDTF">2023-02-10T02:03:04Z</dcterms:modified>
</cp:coreProperties>
</file>